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hidePivotFieldList="1" defaultThemeVersion="124226"/>
  <bookViews>
    <workbookView xWindow="11460" yWindow="65521" windowWidth="10155" windowHeight="10140" tabRatio="669" activeTab="0"/>
  </bookViews>
  <sheets>
    <sheet name="Session 2" sheetId="2" r:id="rId1"/>
    <sheet name="Team Bid-Ask" sheetId="3" r:id="rId2"/>
    <sheet name="Bid-Ask Chart" sheetId="6" r:id="rId3"/>
    <sheet name="Inventory &amp; P&amp;L" sheetId="4" r:id="rId4"/>
    <sheet name="Inventory &amp; P&amp;L Charts" sheetId="5" r:id="rId5"/>
    <sheet name="Correlations Chart" sheetId="7" r:id="rId6"/>
    <sheet name="Score With Closeout" sheetId="8" r:id="rId7"/>
  </sheets>
  <definedNames/>
  <calcPr calcId="144525"/>
  <pivotCaches>
    <pivotCache cacheId="63" r:id="rId8"/>
    <pivotCache cacheId="59" r:id="rId9"/>
    <pivotCache cacheId="75" r:id="rId10"/>
    <pivotCache cacheId="69" r:id="rId11"/>
    <pivotCache cacheId="66" r:id="rId12"/>
  </pivotCaches>
</workbook>
</file>

<file path=xl/sharedStrings.xml><?xml version="1.0" encoding="utf-8"?>
<sst xmlns="http://schemas.openxmlformats.org/spreadsheetml/2006/main" count="91" uniqueCount="46">
  <si>
    <t>Bid</t>
  </si>
  <si>
    <t>Ask</t>
  </si>
  <si>
    <t>Round</t>
  </si>
  <si>
    <t>Limit Order Book</t>
  </si>
  <si>
    <t>Venue</t>
  </si>
  <si>
    <t>Depth</t>
  </si>
  <si>
    <t>Column Labels</t>
  </si>
  <si>
    <t>Grand Total</t>
  </si>
  <si>
    <t>Row Labels</t>
  </si>
  <si>
    <t>Sum of Bid</t>
  </si>
  <si>
    <t>_Bid</t>
  </si>
  <si>
    <t>_Ask</t>
  </si>
  <si>
    <t>Key</t>
  </si>
  <si>
    <t>Trades</t>
  </si>
  <si>
    <t>Buyer</t>
  </si>
  <si>
    <t>Seller</t>
  </si>
  <si>
    <t>Quantity</t>
  </si>
  <si>
    <t>Price</t>
  </si>
  <si>
    <t>Inventory</t>
  </si>
  <si>
    <t>Total Ending Inventory</t>
  </si>
  <si>
    <t>P&amp;L</t>
  </si>
  <si>
    <t>MARKET PRICE</t>
  </si>
  <si>
    <t>Buyer's P&amp;L</t>
  </si>
  <si>
    <t>Seller's P&amp;L</t>
  </si>
  <si>
    <t>Total P&amp;L</t>
  </si>
  <si>
    <t>Sum of Inventory</t>
  </si>
  <si>
    <t>Sum of P&amp;L</t>
  </si>
  <si>
    <t>Total Sum of Inventory</t>
  </si>
  <si>
    <t>Total Sum of P&amp;L</t>
  </si>
  <si>
    <t>Total Sum of Bid</t>
  </si>
  <si>
    <t>Total Sum of Ask</t>
  </si>
  <si>
    <t>Sum of Ask</t>
  </si>
  <si>
    <t>Team 1</t>
  </si>
  <si>
    <t>Team 2</t>
  </si>
  <si>
    <t>Team 3</t>
  </si>
  <si>
    <t>Team 4</t>
  </si>
  <si>
    <t>Team 5</t>
  </si>
  <si>
    <t>Closeout Bid</t>
  </si>
  <si>
    <t>Closeout Ask</t>
  </si>
  <si>
    <t>Closeout P&amp;L</t>
  </si>
  <si>
    <t>Total Adjusted P&amp;L</t>
  </si>
  <si>
    <t>Market Price</t>
  </si>
  <si>
    <t>Sum of Total P&amp;L</t>
  </si>
  <si>
    <t>Sum of Total Ending Inventory</t>
  </si>
  <si>
    <t>Sum of Closeout P&amp;L</t>
  </si>
  <si>
    <t>Sum of Total Adjusted P&amp;L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</si>
</sst>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3" fillId="2" borderId="1" xfId="0" applyFont="1" applyFill="1" applyBorder="1"/>
    <xf numFmtId="0" fontId="3" fillId="2" borderId="0" xfId="0" applyFont="1" applyFill="1" applyBorder="1"/>
    <xf numFmtId="0" fontId="2" fillId="0" borderId="0" xfId="0" applyNumberFormat="1" applyFont="1"/>
    <xf numFmtId="0" fontId="2" fillId="3" borderId="0" xfId="0" applyFont="1" applyFill="1"/>
    <xf numFmtId="2" fontId="0" fillId="0" borderId="0" xfId="0" applyNumberFormat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i val="0"/>
        <name val="Tahoma"/>
      </font>
    </dxf>
    <dxf>
      <font>
        <sz val="8"/>
      </font>
    </dxf>
    <dxf>
      <font>
        <i val="0"/>
        <name val="Tahoma"/>
      </font>
    </dxf>
    <dxf>
      <font>
        <sz val="8"/>
      </font>
    </dxf>
    <dxf>
      <font>
        <i val="0"/>
        <name val="Tahoma"/>
      </font>
    </dxf>
    <dxf>
      <font>
        <sz val="8"/>
      </font>
    </dxf>
    <dxf>
      <font>
        <i val="0"/>
        <name val="Tahoma"/>
      </font>
    </dxf>
    <dxf>
      <font>
        <sz val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5.xml" /><Relationship Id="rId11" Type="http://schemas.openxmlformats.org/officeDocument/2006/relationships/pivotCacheDefinition" Target="pivotCache/pivotCacheDefinition4.xml" /><Relationship Id="rId12" Type="http://schemas.openxmlformats.org/officeDocument/2006/relationships/pivotCacheDefinition" Target="pivotCache/pivotCacheDefinition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[0]Bid-Ask Chart!PivotTable9</c:name>
  </c:pivotSource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'Bid-Ask Chart'!$B$3:$B$5</c:f>
              <c:strCache>
                <c:ptCount val="1"/>
                <c:pt idx="0">
                  <c:v>1 - Sum of Bid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'Bid-Ask Chart'!$A$6:$A$16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'Bid-Ask Chart'!$B$6:$B$16</c:f>
              <c:numCache>
                <c:formatCode>General</c:formatCode>
                <c:ptCount val="10"/>
                <c:pt idx="0">
                  <c:v>162</c:v>
                </c:pt>
                <c:pt idx="1">
                  <c:v>155</c:v>
                </c:pt>
                <c:pt idx="2">
                  <c:v>160</c:v>
                </c:pt>
                <c:pt idx="3">
                  <c:v>157</c:v>
                </c:pt>
                <c:pt idx="4">
                  <c:v>156</c:v>
                </c:pt>
                <c:pt idx="5">
                  <c:v>159</c:v>
                </c:pt>
                <c:pt idx="6">
                  <c:v>159</c:v>
                </c:pt>
                <c:pt idx="7">
                  <c:v>161</c:v>
                </c:pt>
                <c:pt idx="8">
                  <c:v>157</c:v>
                </c:pt>
                <c:pt idx="9">
                  <c:v>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'Bid-Ask Chart'!$C$3:$C$5</c:f>
              <c:strCache>
                <c:ptCount val="1"/>
                <c:pt idx="0">
                  <c:v>1 - Sum of Ask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'Bid-Ask Chart'!$A$6:$A$16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'Bid-Ask Chart'!$C$6:$C$16</c:f>
              <c:numCache>
                <c:formatCode>General</c:formatCode>
                <c:ptCount val="10"/>
                <c:pt idx="0">
                  <c:v>172</c:v>
                </c:pt>
                <c:pt idx="1">
                  <c:v>165</c:v>
                </c:pt>
                <c:pt idx="2">
                  <c:v>170</c:v>
                </c:pt>
                <c:pt idx="3">
                  <c:v>167</c:v>
                </c:pt>
                <c:pt idx="4">
                  <c:v>166</c:v>
                </c:pt>
                <c:pt idx="5">
                  <c:v>169</c:v>
                </c:pt>
                <c:pt idx="6">
                  <c:v>169</c:v>
                </c:pt>
                <c:pt idx="7">
                  <c:v>171</c:v>
                </c:pt>
                <c:pt idx="8">
                  <c:v>167</c:v>
                </c:pt>
                <c:pt idx="9">
                  <c:v>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'Bid-Ask Chart'!$D$3:$D$5</c:f>
              <c:strCache>
                <c:ptCount val="1"/>
                <c:pt idx="0">
                  <c:v>2 - Sum of Bid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'Bid-Ask Chart'!$A$6:$A$16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'Bid-Ask Chart'!$D$6:$D$16</c:f>
              <c:numCache>
                <c:formatCode>General</c:formatCode>
                <c:ptCount val="10"/>
                <c:pt idx="0">
                  <c:v>158</c:v>
                </c:pt>
                <c:pt idx="1">
                  <c:v>158</c:v>
                </c:pt>
                <c:pt idx="2">
                  <c:v>160</c:v>
                </c:pt>
                <c:pt idx="3">
                  <c:v>158</c:v>
                </c:pt>
                <c:pt idx="4">
                  <c:v>156</c:v>
                </c:pt>
                <c:pt idx="5">
                  <c:v>154</c:v>
                </c:pt>
                <c:pt idx="6">
                  <c:v>159</c:v>
                </c:pt>
                <c:pt idx="7">
                  <c:v>156</c:v>
                </c:pt>
                <c:pt idx="8">
                  <c:v>152</c:v>
                </c:pt>
                <c:pt idx="9">
                  <c:v>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'Bid-Ask Chart'!$E$3:$E$5</c:f>
              <c:strCache>
                <c:ptCount val="1"/>
                <c:pt idx="0">
                  <c:v>2 - Sum of Ask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'Bid-Ask Chart'!$A$6:$A$16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'Bid-Ask Chart'!$E$6:$E$16</c:f>
              <c:numCache>
                <c:formatCode>General</c:formatCode>
                <c:ptCount val="10"/>
                <c:pt idx="0">
                  <c:v>168</c:v>
                </c:pt>
                <c:pt idx="1">
                  <c:v>168</c:v>
                </c:pt>
                <c:pt idx="2">
                  <c:v>170</c:v>
                </c:pt>
                <c:pt idx="3">
                  <c:v>168</c:v>
                </c:pt>
                <c:pt idx="4">
                  <c:v>166</c:v>
                </c:pt>
                <c:pt idx="5">
                  <c:v>164</c:v>
                </c:pt>
                <c:pt idx="6">
                  <c:v>169</c:v>
                </c:pt>
                <c:pt idx="7">
                  <c:v>166</c:v>
                </c:pt>
                <c:pt idx="8">
                  <c:v>162</c:v>
                </c:pt>
                <c:pt idx="9">
                  <c:v>164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'Bid-Ask Chart'!$F$3:$F$5</c:f>
              <c:strCache>
                <c:ptCount val="1"/>
                <c:pt idx="0">
                  <c:v>3 - Sum of Bid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'Bid-Ask Chart'!$A$6:$A$16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'Bid-Ask Chart'!$F$6:$F$16</c:f>
              <c:numCache>
                <c:formatCode>General</c:formatCode>
                <c:ptCount val="10"/>
                <c:pt idx="0">
                  <c:v>147</c:v>
                </c:pt>
                <c:pt idx="1">
                  <c:v>167</c:v>
                </c:pt>
                <c:pt idx="2">
                  <c:v>158</c:v>
                </c:pt>
                <c:pt idx="3">
                  <c:v>155</c:v>
                </c:pt>
                <c:pt idx="4">
                  <c:v>157</c:v>
                </c:pt>
                <c:pt idx="5">
                  <c:v>158</c:v>
                </c:pt>
                <c:pt idx="6">
                  <c:v>162</c:v>
                </c:pt>
                <c:pt idx="7">
                  <c:v>154</c:v>
                </c:pt>
                <c:pt idx="8">
                  <c:v>159</c:v>
                </c:pt>
                <c:pt idx="9">
                  <c:v>162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'Bid-Ask Chart'!$G$3:$G$5</c:f>
              <c:strCache>
                <c:ptCount val="1"/>
                <c:pt idx="0">
                  <c:v>3 - Sum of Ask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'Bid-Ask Chart'!$A$6:$A$16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'Bid-Ask Chart'!$G$6:$G$16</c:f>
              <c:numCache>
                <c:formatCode>General</c:formatCode>
                <c:ptCount val="10"/>
                <c:pt idx="0">
                  <c:v>157</c:v>
                </c:pt>
                <c:pt idx="1">
                  <c:v>177</c:v>
                </c:pt>
                <c:pt idx="2">
                  <c:v>168</c:v>
                </c:pt>
                <c:pt idx="3">
                  <c:v>165</c:v>
                </c:pt>
                <c:pt idx="4">
                  <c:v>167</c:v>
                </c:pt>
                <c:pt idx="5">
                  <c:v>168</c:v>
                </c:pt>
                <c:pt idx="6">
                  <c:v>172</c:v>
                </c:pt>
                <c:pt idx="7">
                  <c:v>164</c:v>
                </c:pt>
                <c:pt idx="8">
                  <c:v>169</c:v>
                </c:pt>
                <c:pt idx="9">
                  <c:v>172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'Bid-Ask Chart'!$H$3:$H$5</c:f>
              <c:strCache>
                <c:ptCount val="1"/>
                <c:pt idx="0">
                  <c:v>4 - Sum of Bid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'Bid-Ask Chart'!$A$6:$A$16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'Bid-Ask Chart'!$H$6:$H$16</c:f>
              <c:numCache>
                <c:formatCode>General</c:formatCode>
                <c:ptCount val="10"/>
                <c:pt idx="0">
                  <c:v>158</c:v>
                </c:pt>
                <c:pt idx="1">
                  <c:v>158</c:v>
                </c:pt>
                <c:pt idx="2">
                  <c:v>155</c:v>
                </c:pt>
                <c:pt idx="3">
                  <c:v>155</c:v>
                </c:pt>
                <c:pt idx="4">
                  <c:v>156</c:v>
                </c:pt>
                <c:pt idx="5">
                  <c:v>156</c:v>
                </c:pt>
                <c:pt idx="6">
                  <c:v>157</c:v>
                </c:pt>
                <c:pt idx="7">
                  <c:v>158</c:v>
                </c:pt>
                <c:pt idx="8">
                  <c:v>155</c:v>
                </c:pt>
                <c:pt idx="9">
                  <c:v>155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'Bid-Ask Chart'!$I$3:$I$5</c:f>
              <c:strCache>
                <c:ptCount val="1"/>
                <c:pt idx="0">
                  <c:v>4 - Sum of Ask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'Bid-Ask Chart'!$A$6:$A$16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'Bid-Ask Chart'!$I$6:$I$16</c:f>
              <c:numCache>
                <c:formatCode>General</c:formatCode>
                <c:ptCount val="10"/>
                <c:pt idx="0">
                  <c:v>168</c:v>
                </c:pt>
                <c:pt idx="1">
                  <c:v>168</c:v>
                </c:pt>
                <c:pt idx="2">
                  <c:v>165</c:v>
                </c:pt>
                <c:pt idx="3">
                  <c:v>165</c:v>
                </c:pt>
                <c:pt idx="4">
                  <c:v>166</c:v>
                </c:pt>
                <c:pt idx="5">
                  <c:v>166</c:v>
                </c:pt>
                <c:pt idx="6">
                  <c:v>167</c:v>
                </c:pt>
                <c:pt idx="7">
                  <c:v>168</c:v>
                </c:pt>
                <c:pt idx="8">
                  <c:v>165</c:v>
                </c:pt>
                <c:pt idx="9">
                  <c:v>165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'Bid-Ask Chart'!$J$3:$J$5</c:f>
              <c:strCache>
                <c:ptCount val="1"/>
                <c:pt idx="0">
                  <c:v>5 - Sum of Bid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'Bid-Ask Chart'!$A$6:$A$16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'Bid-Ask Chart'!$J$6:$J$16</c:f>
              <c:numCache>
                <c:formatCode>General</c:formatCode>
                <c:ptCount val="10"/>
                <c:pt idx="0">
                  <c:v>165</c:v>
                </c:pt>
                <c:pt idx="1">
                  <c:v>152</c:v>
                </c:pt>
                <c:pt idx="2">
                  <c:v>152</c:v>
                </c:pt>
                <c:pt idx="3">
                  <c:v>150</c:v>
                </c:pt>
                <c:pt idx="4">
                  <c:v>161</c:v>
                </c:pt>
                <c:pt idx="5">
                  <c:v>158</c:v>
                </c:pt>
                <c:pt idx="6">
                  <c:v>159</c:v>
                </c:pt>
                <c:pt idx="7">
                  <c:v>158</c:v>
                </c:pt>
                <c:pt idx="8">
                  <c:v>161</c:v>
                </c:pt>
                <c:pt idx="9">
                  <c:v>158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'Bid-Ask Chart'!$K$3:$K$5</c:f>
              <c:strCache>
                <c:ptCount val="1"/>
                <c:pt idx="0">
                  <c:v>5 - Sum of Ask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'Bid-Ask Chart'!$A$6:$A$16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'Bid-Ask Chart'!$K$6:$K$16</c:f>
              <c:numCache>
                <c:formatCode>General</c:formatCode>
                <c:ptCount val="10"/>
                <c:pt idx="0">
                  <c:v>175</c:v>
                </c:pt>
                <c:pt idx="1">
                  <c:v>162</c:v>
                </c:pt>
                <c:pt idx="2">
                  <c:v>162</c:v>
                </c:pt>
                <c:pt idx="3">
                  <c:v>160</c:v>
                </c:pt>
                <c:pt idx="4">
                  <c:v>171</c:v>
                </c:pt>
                <c:pt idx="5">
                  <c:v>168</c:v>
                </c:pt>
                <c:pt idx="6">
                  <c:v>169</c:v>
                </c:pt>
                <c:pt idx="7">
                  <c:v>168</c:v>
                </c:pt>
                <c:pt idx="8">
                  <c:v>171</c:v>
                </c:pt>
                <c:pt idx="9">
                  <c:v>168</c:v>
                </c:pt>
              </c:numCache>
            </c:numRef>
          </c:val>
          <c:smooth val="0"/>
        </c:ser>
        <c:marker val="1"/>
        <c:axId val="24388387"/>
        <c:axId val="11296600"/>
      </c:lineChart>
      <c:catAx>
        <c:axId val="24388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6600"/>
        <c:crosses val="autoZero"/>
        <c:auto val="1"/>
        <c:lblOffset val="100"/>
        <c:noMultiLvlLbl val="0"/>
      </c:catAx>
      <c:valAx>
        <c:axId val="11296600"/>
        <c:scaling>
          <c:orientation val="minMax"/>
          <c:max val="180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838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[0]Inventory &amp; P&amp;L Charts!PivotTable7</c:name>
  </c:pivotSource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'Inventory &amp; P&amp;L Charts'!$B$3:$B$4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'Inventory &amp; P&amp;L Charts'!$A$5:$A$15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'Inventory &amp; P&amp;L Charts'!$B$5:$B$15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'Inventory &amp; P&amp;L Charts'!$C$3:$C$4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'Inventory &amp; P&amp;L Charts'!$A$5:$A$15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'Inventory &amp; P&amp;L Charts'!$C$5:$C$15</c:f>
              <c:numCache>
                <c:formatCode>General</c:formatCode>
                <c:ptCount val="10"/>
                <c:pt idx="0">
                  <c:v>-1</c:v>
                </c:pt>
                <c:pt idx="1">
                  <c:v>-2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-2</c:v>
                </c:pt>
                <c:pt idx="9">
                  <c:v>-5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'Inventory &amp; P&amp;L Charts'!$D$3:$D$4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'Inventory &amp; P&amp;L Charts'!$A$5:$A$15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'Inventory &amp; P&amp;L Charts'!$D$5:$D$15</c:f>
              <c:numCache>
                <c:formatCode>General</c:formatCode>
                <c:ptCount val="10"/>
                <c:pt idx="0">
                  <c:v>-3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'Inventory &amp; P&amp;L Charts'!$E$3:$E$4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'Inventory &amp; P&amp;L Charts'!$A$5:$A$15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'Inventory &amp; P&amp;L Charts'!$E$5:$E$15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'Inventory &amp; P&amp;L Charts'!$F$3:$F$4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'Inventory &amp; P&amp;L Charts'!$A$5:$A$15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'Inventory &amp; P&amp;L Charts'!$F$5:$F$15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-1</c:v>
                </c:pt>
                <c:pt idx="3">
                  <c:v>-4</c:v>
                </c:pt>
                <c:pt idx="4">
                  <c:v>-1</c:v>
                </c:pt>
                <c:pt idx="5">
                  <c:v>-2</c:v>
                </c:pt>
                <c:pt idx="6">
                  <c:v>-3</c:v>
                </c:pt>
                <c:pt idx="7">
                  <c:v>-4</c:v>
                </c:pt>
                <c:pt idx="8">
                  <c:v>-2</c:v>
                </c:pt>
                <c:pt idx="9">
                  <c:v>-3</c:v>
                </c:pt>
              </c:numCache>
            </c:numRef>
          </c:val>
          <c:smooth val="0"/>
        </c:ser>
        <c:axId val="18003961"/>
        <c:axId val="24499798"/>
      </c:lineChart>
      <c:catAx>
        <c:axId val="180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99798"/>
        <c:crosses val="autoZero"/>
        <c:auto val="1"/>
        <c:lblOffset val="100"/>
        <c:noMultiLvlLbl val="0"/>
      </c:catAx>
      <c:valAx>
        <c:axId val="24499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0396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</c:pivotFmt>
      <c:pivotFmt>
        <c:idx val="5"/>
        <c:marker>
          <c:symbol val="none"/>
        </c:marker>
      </c:pivotFmt>
      <c:pivotFmt>
        <c:idx val="6"/>
      </c:pivotFmt>
      <c:pivotFmt>
        <c:idx val="7"/>
        <c:marker>
          <c:symbol val="none"/>
        </c:marker>
      </c:pivotFmt>
      <c:pivotFmt>
        <c:idx val="8"/>
      </c:pivotFmt>
      <c:pivotFmt>
        <c:idx val="9"/>
        <c:marker>
          <c:symbol val="none"/>
        </c:marker>
      </c:pivotFmt>
      <c:pivotFmt>
        <c:idx val="10"/>
      </c:pivotFmt>
      <c:pivotFmt>
        <c:idx val="11"/>
        <c:marker>
          <c:symbol val="none"/>
        </c:marker>
      </c:pivotFmt>
      <c:pivotFmt>
        <c:idx val="12"/>
      </c:pivotFmt>
      <c:pivotFmt>
        <c:idx val="13"/>
        <c:marker>
          <c:symbol val="none"/>
        </c:marker>
      </c:pivotFmt>
      <c:pivotFmt>
        <c:idx val="14"/>
      </c:pivotFmt>
      <c:pivotFmt>
        <c:idx val="15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[0]Inventory &amp; P&amp;L Charts!PivotTable8</c:name>
  </c:pivotSource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'Inventory &amp; P&amp;L Charts'!$J$1:$J$2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'Inventory &amp; P&amp;L Charts'!$I$3:$I$13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'Inventory &amp; P&amp;L Charts'!$J$3:$J$13</c:f>
              <c:numCache>
                <c:formatCode>General</c:formatCode>
                <c:ptCount val="10"/>
                <c:pt idx="0">
                  <c:v>3.1999999999999886</c:v>
                </c:pt>
                <c:pt idx="1">
                  <c:v>10</c:v>
                </c:pt>
                <c:pt idx="2">
                  <c:v>10</c:v>
                </c:pt>
                <c:pt idx="3">
                  <c:v>10.199999999999989</c:v>
                </c:pt>
                <c:pt idx="4">
                  <c:v>11</c:v>
                </c:pt>
                <c:pt idx="5">
                  <c:v>14.599999999999966</c:v>
                </c:pt>
                <c:pt idx="6">
                  <c:v>16.399999999999977</c:v>
                </c:pt>
                <c:pt idx="7">
                  <c:v>13.999999999999943</c:v>
                </c:pt>
                <c:pt idx="8">
                  <c:v>14.799999999999955</c:v>
                </c:pt>
                <c:pt idx="9">
                  <c:v>12.999999999999943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'Inventory &amp; P&amp;L Charts'!$K$1:$K$2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'Inventory &amp; P&amp;L Charts'!$I$3:$I$13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'Inventory &amp; P&amp;L Charts'!$K$3:$K$13</c:f>
              <c:numCache>
                <c:formatCode>General</c:formatCode>
                <c:ptCount val="10"/>
                <c:pt idx="0">
                  <c:v>4.800000000000011</c:v>
                </c:pt>
                <c:pt idx="1">
                  <c:v>11.600000000000023</c:v>
                </c:pt>
                <c:pt idx="2">
                  <c:v>10.199999999999989</c:v>
                </c:pt>
                <c:pt idx="3">
                  <c:v>12.599999999999966</c:v>
                </c:pt>
                <c:pt idx="4">
                  <c:v>12.599999999999966</c:v>
                </c:pt>
                <c:pt idx="5">
                  <c:v>12.599999999999966</c:v>
                </c:pt>
                <c:pt idx="6">
                  <c:v>14.399999999999977</c:v>
                </c:pt>
                <c:pt idx="7">
                  <c:v>15.199999999999989</c:v>
                </c:pt>
                <c:pt idx="8">
                  <c:v>20.600000000000023</c:v>
                </c:pt>
                <c:pt idx="9">
                  <c:v>30.000000000000057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'Inventory &amp; P&amp;L Charts'!$L$1:$L$2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'Inventory &amp; P&amp;L Charts'!$I$3:$I$13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'Inventory &amp; P&amp;L Charts'!$L$3:$L$13</c:f>
              <c:numCache>
                <c:formatCode>General</c:formatCode>
                <c:ptCount val="10"/>
                <c:pt idx="0">
                  <c:v>-9.599999999999966</c:v>
                </c:pt>
                <c:pt idx="1">
                  <c:v>-38.60000000000002</c:v>
                </c:pt>
                <c:pt idx="2">
                  <c:v>-38.80000000000001</c:v>
                </c:pt>
                <c:pt idx="3">
                  <c:v>-41</c:v>
                </c:pt>
                <c:pt idx="4">
                  <c:v>-40.19999999999999</c:v>
                </c:pt>
                <c:pt idx="5">
                  <c:v>-41.39999999999998</c:v>
                </c:pt>
                <c:pt idx="6">
                  <c:v>-48.60000000000002</c:v>
                </c:pt>
                <c:pt idx="7">
                  <c:v>-44</c:v>
                </c:pt>
                <c:pt idx="8">
                  <c:v>-45.80000000000001</c:v>
                </c:pt>
                <c:pt idx="9">
                  <c:v>-51.400000000000034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'Inventory &amp; P&amp;L Charts'!$M$1:$M$2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'Inventory &amp; P&amp;L Charts'!$I$3:$I$13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'Inventory &amp; P&amp;L Charts'!$M$3:$M$13</c:f>
              <c:numCache>
                <c:formatCode>General</c:formatCode>
                <c:ptCount val="10"/>
                <c:pt idx="0">
                  <c:v>3.1999999999999886</c:v>
                </c:pt>
                <c:pt idx="1">
                  <c:v>10</c:v>
                </c:pt>
                <c:pt idx="2">
                  <c:v>9.800000000000011</c:v>
                </c:pt>
                <c:pt idx="3">
                  <c:v>10</c:v>
                </c:pt>
                <c:pt idx="4">
                  <c:v>10.800000000000011</c:v>
                </c:pt>
                <c:pt idx="5">
                  <c:v>9.600000000000023</c:v>
                </c:pt>
                <c:pt idx="6">
                  <c:v>11.400000000000034</c:v>
                </c:pt>
                <c:pt idx="7">
                  <c:v>7.600000000000023</c:v>
                </c:pt>
                <c:pt idx="8">
                  <c:v>5.800000000000011</c:v>
                </c:pt>
                <c:pt idx="9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'Inventory &amp; P&amp;L Charts'!$N$1:$N$2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'Inventory &amp; P&amp;L Charts'!$I$3:$I$13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'Inventory &amp; P&amp;L Charts'!$N$3:$N$13</c:f>
              <c:numCache>
                <c:formatCode>General</c:formatCode>
                <c:ptCount val="10"/>
                <c:pt idx="0">
                  <c:v>-1.6000000000000227</c:v>
                </c:pt>
                <c:pt idx="1">
                  <c:v>7</c:v>
                </c:pt>
                <c:pt idx="2">
                  <c:v>8.800000000000011</c:v>
                </c:pt>
                <c:pt idx="3">
                  <c:v>8.200000000000045</c:v>
                </c:pt>
                <c:pt idx="4">
                  <c:v>5.800000000000011</c:v>
                </c:pt>
                <c:pt idx="5">
                  <c:v>4.600000000000023</c:v>
                </c:pt>
                <c:pt idx="6">
                  <c:v>6.400000000000034</c:v>
                </c:pt>
                <c:pt idx="7">
                  <c:v>7.2000000000000455</c:v>
                </c:pt>
                <c:pt idx="8">
                  <c:v>4.600000000000023</c:v>
                </c:pt>
                <c:pt idx="9">
                  <c:v>6.400000000000034</c:v>
                </c:pt>
              </c:numCache>
            </c:numRef>
          </c:val>
          <c:smooth val="0"/>
        </c:ser>
        <c:marker val="1"/>
        <c:axId val="18092671"/>
        <c:axId val="29911108"/>
      </c:lineChart>
      <c:catAx>
        <c:axId val="1809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11108"/>
        <c:crosses val="autoZero"/>
        <c:auto val="1"/>
        <c:lblOffset val="100"/>
        <c:noMultiLvlLbl val="0"/>
      </c:catAx>
      <c:valAx>
        <c:axId val="29911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9267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[0]Correlations Chart!PivotTable10</c:name>
  </c:pivotSource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'Correlations Chart'!$B$1:$B$3</c:f>
              <c:strCache>
                <c:ptCount val="1"/>
                <c:pt idx="0">
                  <c:v>1 - Sum of Inventory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'Correlations Chart'!$A$4:$A$14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'Correlations Chart'!$B$4:$B$14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ser>
          <c:idx val="2"/>
          <c:order val="1"/>
          <c:tx>
            <c:strRef>
              <c:f>'Correlations Chart'!$D$1:$D$3</c:f>
              <c:strCache>
                <c:ptCount val="1"/>
                <c:pt idx="0">
                  <c:v>2 - Sum of Inventory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'Correlations Chart'!$A$4:$A$14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'Correlations Chart'!$D$4:$D$14</c:f>
              <c:numCache>
                <c:formatCode>General</c:formatCode>
                <c:ptCount val="10"/>
                <c:pt idx="0">
                  <c:v>-1</c:v>
                </c:pt>
                <c:pt idx="1">
                  <c:v>-2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-2</c:v>
                </c:pt>
                <c:pt idx="9">
                  <c:v>-5</c:v>
                </c:pt>
              </c:numCache>
            </c:numRef>
          </c:val>
        </c:ser>
        <c:ser>
          <c:idx val="4"/>
          <c:order val="2"/>
          <c:tx>
            <c:strRef>
              <c:f>'Correlations Chart'!$F$1:$F$3</c:f>
              <c:strCache>
                <c:ptCount val="1"/>
                <c:pt idx="0">
                  <c:v>3 - Sum of Inventory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'Correlations Chart'!$A$4:$A$14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'Correlations Chart'!$F$4:$F$14</c:f>
              <c:numCache>
                <c:formatCode>General</c:formatCode>
                <c:ptCount val="10"/>
                <c:pt idx="0">
                  <c:v>-3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</c:ser>
        <c:ser>
          <c:idx val="6"/>
          <c:order val="3"/>
          <c:tx>
            <c:strRef>
              <c:f>'Correlations Chart'!$H$1:$H$3</c:f>
              <c:strCache>
                <c:ptCount val="1"/>
                <c:pt idx="0">
                  <c:v>4 - Sum of Inventory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'Correlations Chart'!$A$4:$A$14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'Correlations Chart'!$H$4:$H$14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</c:numCache>
            </c:numRef>
          </c:val>
        </c:ser>
        <c:ser>
          <c:idx val="8"/>
          <c:order val="4"/>
          <c:tx>
            <c:strRef>
              <c:f>'Correlations Chart'!$J$1:$J$3</c:f>
              <c:strCache>
                <c:ptCount val="1"/>
                <c:pt idx="0">
                  <c:v>5 - Sum of Inventory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'Correlations Chart'!$A$4:$A$14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'Correlations Chart'!$J$4:$J$14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-1</c:v>
                </c:pt>
                <c:pt idx="3">
                  <c:v>-4</c:v>
                </c:pt>
                <c:pt idx="4">
                  <c:v>-1</c:v>
                </c:pt>
                <c:pt idx="5">
                  <c:v>-2</c:v>
                </c:pt>
                <c:pt idx="6">
                  <c:v>-3</c:v>
                </c:pt>
                <c:pt idx="7">
                  <c:v>-4</c:v>
                </c:pt>
                <c:pt idx="8">
                  <c:v>-2</c:v>
                </c:pt>
                <c:pt idx="9">
                  <c:v>-3</c:v>
                </c:pt>
              </c:numCache>
            </c:numRef>
          </c:val>
        </c:ser>
        <c:axId val="12638261"/>
        <c:axId val="32736418"/>
      </c:barChart>
      <c:lineChart>
        <c:grouping val="standard"/>
        <c:varyColors val="0"/>
        <c:ser>
          <c:idx val="1"/>
          <c:order val="5"/>
          <c:tx>
            <c:strRef>
              <c:f>'Correlations Chart'!$C$1:$C$3</c:f>
              <c:strCache>
                <c:ptCount val="1"/>
                <c:pt idx="0">
                  <c:v>1 - Sum of P&amp;L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'Correlations Chart'!$A$4:$A$14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'Correlations Chart'!$C$4:$C$14</c:f>
              <c:numCache>
                <c:formatCode>General</c:formatCode>
                <c:ptCount val="10"/>
                <c:pt idx="0">
                  <c:v>3.1999999999999886</c:v>
                </c:pt>
                <c:pt idx="1">
                  <c:v>10</c:v>
                </c:pt>
                <c:pt idx="2">
                  <c:v>10</c:v>
                </c:pt>
                <c:pt idx="3">
                  <c:v>10.199999999999989</c:v>
                </c:pt>
                <c:pt idx="4">
                  <c:v>11</c:v>
                </c:pt>
                <c:pt idx="5">
                  <c:v>14.599999999999966</c:v>
                </c:pt>
                <c:pt idx="6">
                  <c:v>16.399999999999977</c:v>
                </c:pt>
                <c:pt idx="7">
                  <c:v>13.999999999999943</c:v>
                </c:pt>
                <c:pt idx="8">
                  <c:v>14.799999999999955</c:v>
                </c:pt>
                <c:pt idx="9">
                  <c:v>12.999999999999943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'Correlations Chart'!$E$1:$E$3</c:f>
              <c:strCache>
                <c:ptCount val="1"/>
                <c:pt idx="0">
                  <c:v>2 - Sum of P&amp;L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'Correlations Chart'!$A$4:$A$14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'Correlations Chart'!$E$4:$E$14</c:f>
              <c:numCache>
                <c:formatCode>General</c:formatCode>
                <c:ptCount val="10"/>
                <c:pt idx="0">
                  <c:v>4.800000000000011</c:v>
                </c:pt>
                <c:pt idx="1">
                  <c:v>11.600000000000023</c:v>
                </c:pt>
                <c:pt idx="2">
                  <c:v>10.199999999999989</c:v>
                </c:pt>
                <c:pt idx="3">
                  <c:v>12.599999999999966</c:v>
                </c:pt>
                <c:pt idx="4">
                  <c:v>12.599999999999966</c:v>
                </c:pt>
                <c:pt idx="5">
                  <c:v>12.599999999999966</c:v>
                </c:pt>
                <c:pt idx="6">
                  <c:v>14.399999999999977</c:v>
                </c:pt>
                <c:pt idx="7">
                  <c:v>15.199999999999989</c:v>
                </c:pt>
                <c:pt idx="8">
                  <c:v>20.600000000000023</c:v>
                </c:pt>
                <c:pt idx="9">
                  <c:v>30.000000000000057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'Correlations Chart'!$G$1:$G$3</c:f>
              <c:strCache>
                <c:ptCount val="1"/>
                <c:pt idx="0">
                  <c:v>3 - Sum of P&amp;L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'Correlations Chart'!$A$4:$A$14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'Correlations Chart'!$G$4:$G$14</c:f>
              <c:numCache>
                <c:formatCode>General</c:formatCode>
                <c:ptCount val="10"/>
                <c:pt idx="0">
                  <c:v>-9.599999999999966</c:v>
                </c:pt>
                <c:pt idx="1">
                  <c:v>-38.60000000000002</c:v>
                </c:pt>
                <c:pt idx="2">
                  <c:v>-38.80000000000001</c:v>
                </c:pt>
                <c:pt idx="3">
                  <c:v>-41</c:v>
                </c:pt>
                <c:pt idx="4">
                  <c:v>-40.19999999999999</c:v>
                </c:pt>
                <c:pt idx="5">
                  <c:v>-41.39999999999998</c:v>
                </c:pt>
                <c:pt idx="6">
                  <c:v>-48.60000000000002</c:v>
                </c:pt>
                <c:pt idx="7">
                  <c:v>-44</c:v>
                </c:pt>
                <c:pt idx="8">
                  <c:v>-45.80000000000001</c:v>
                </c:pt>
                <c:pt idx="9">
                  <c:v>-51.400000000000034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'Correlations Chart'!$I$1:$I$3</c:f>
              <c:strCache>
                <c:ptCount val="1"/>
                <c:pt idx="0">
                  <c:v>4 - Sum of P&amp;L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'Correlations Chart'!$A$4:$A$14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'Correlations Chart'!$I$4:$I$14</c:f>
              <c:numCache>
                <c:formatCode>General</c:formatCode>
                <c:ptCount val="10"/>
                <c:pt idx="0">
                  <c:v>3.1999999999999886</c:v>
                </c:pt>
                <c:pt idx="1">
                  <c:v>10</c:v>
                </c:pt>
                <c:pt idx="2">
                  <c:v>9.800000000000011</c:v>
                </c:pt>
                <c:pt idx="3">
                  <c:v>10</c:v>
                </c:pt>
                <c:pt idx="4">
                  <c:v>10.800000000000011</c:v>
                </c:pt>
                <c:pt idx="5">
                  <c:v>9.600000000000023</c:v>
                </c:pt>
                <c:pt idx="6">
                  <c:v>11.400000000000034</c:v>
                </c:pt>
                <c:pt idx="7">
                  <c:v>7.600000000000023</c:v>
                </c:pt>
                <c:pt idx="8">
                  <c:v>5.800000000000011</c:v>
                </c:pt>
                <c:pt idx="9">
                  <c:v>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'Correlations Chart'!$K$1:$K$3</c:f>
              <c:strCache>
                <c:ptCount val="1"/>
                <c:pt idx="0">
                  <c:v>5 - Sum of P&amp;L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'Correlations Chart'!$A$4:$A$14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'Correlations Chart'!$K$4:$K$14</c:f>
              <c:numCache>
                <c:formatCode>General</c:formatCode>
                <c:ptCount val="10"/>
                <c:pt idx="0">
                  <c:v>-1.6000000000000227</c:v>
                </c:pt>
                <c:pt idx="1">
                  <c:v>7</c:v>
                </c:pt>
                <c:pt idx="2">
                  <c:v>8.800000000000011</c:v>
                </c:pt>
                <c:pt idx="3">
                  <c:v>8.200000000000045</c:v>
                </c:pt>
                <c:pt idx="4">
                  <c:v>5.800000000000011</c:v>
                </c:pt>
                <c:pt idx="5">
                  <c:v>4.600000000000023</c:v>
                </c:pt>
                <c:pt idx="6">
                  <c:v>6.400000000000034</c:v>
                </c:pt>
                <c:pt idx="7">
                  <c:v>7.2000000000000455</c:v>
                </c:pt>
                <c:pt idx="8">
                  <c:v>4.600000000000023</c:v>
                </c:pt>
                <c:pt idx="9">
                  <c:v>6.400000000000034</c:v>
                </c:pt>
              </c:numCache>
            </c:numRef>
          </c:val>
          <c:smooth val="0"/>
        </c:ser>
        <c:marker val="1"/>
        <c:axId val="50764443"/>
        <c:axId val="9623280"/>
      </c:lineChart>
      <c:catAx>
        <c:axId val="1263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36418"/>
        <c:crosses val="autoZero"/>
        <c:auto val="1"/>
        <c:lblOffset val="100"/>
        <c:noMultiLvlLbl val="0"/>
      </c:catAx>
      <c:valAx>
        <c:axId val="32736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38261"/>
        <c:crosses val="autoZero"/>
        <c:crossBetween val="between"/>
        <c:dispUnits/>
      </c:valAx>
      <c:catAx>
        <c:axId val="50764443"/>
        <c:scaling>
          <c:orientation val="minMax"/>
        </c:scaling>
        <c:axPos val="b"/>
        <c:delete val="1"/>
        <c:majorTickMark val="out"/>
        <c:minorTickMark val="none"/>
        <c:tickLblPos val="nextTo"/>
        <c:crossAx val="9623280"/>
        <c:crosses val="autoZero"/>
        <c:auto val="1"/>
        <c:lblOffset val="100"/>
        <c:noMultiLvlLbl val="0"/>
      </c:catAx>
      <c:valAx>
        <c:axId val="9623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64443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</c:pivotFmt>
      <c:pivotFmt>
        <c:idx val="2"/>
        <c:marker>
          <c:symbol val="none"/>
        </c:marker>
      </c:pivotFmt>
      <c:pivotFmt>
        <c:idx val="3"/>
      </c:pivotFmt>
      <c:pivotFmt>
        <c:idx val="4"/>
        <c:marker>
          <c:symbol val="none"/>
        </c:marker>
      </c:pivotFmt>
      <c:pivotFmt>
        <c:idx val="5"/>
      </c:pivotFmt>
      <c:pivotFmt>
        <c:idx val="6"/>
      </c:pivotFmt>
      <c:pivotFmt>
        <c:idx val="7"/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</c:pivotFmt>
      <c:pivotFmt>
        <c:idx val="11"/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[0]Score With Closeout!PivotTable1</c:name>
  </c:pivotSource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'Score With Closeout'!$C$10</c:f>
              <c:strCache>
                <c:ptCount val="1"/>
                <c:pt idx="0">
                  <c:v>Sum of Total P&amp;L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'Score With Closeout'!$A$11:$A$16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'Score With Closeout'!$C$11:$C$16</c:f>
              <c:numCache>
                <c:formatCode>General</c:formatCode>
                <c:ptCount val="5"/>
                <c:pt idx="0">
                  <c:v>12.999999999999943</c:v>
                </c:pt>
                <c:pt idx="1">
                  <c:v>30.000000000000057</c:v>
                </c:pt>
                <c:pt idx="2">
                  <c:v>-51.400000000000034</c:v>
                </c:pt>
                <c:pt idx="3">
                  <c:v>2</c:v>
                </c:pt>
                <c:pt idx="4">
                  <c:v>6.400000000000034</c:v>
                </c:pt>
              </c:numCache>
            </c:numRef>
          </c:val>
        </c:ser>
        <c:ser>
          <c:idx val="2"/>
          <c:order val="1"/>
          <c:tx>
            <c:strRef>
              <c:f>'Score With Closeout'!$D$10</c:f>
              <c:strCache>
                <c:ptCount val="1"/>
                <c:pt idx="0">
                  <c:v>Sum of Closeout P&amp;L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'Score With Closeout'!$A$11:$A$16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'Score With Closeout'!$D$11:$D$16</c:f>
              <c:numCache>
                <c:formatCode>0.00</c:formatCode>
                <c:ptCount val="5"/>
                <c:pt idx="0">
                  <c:v>-25.999999999999943</c:v>
                </c:pt>
                <c:pt idx="1">
                  <c:v>-19.000000000000057</c:v>
                </c:pt>
                <c:pt idx="2">
                  <c:v>-15.599999999999966</c:v>
                </c:pt>
                <c:pt idx="3">
                  <c:v>0</c:v>
                </c:pt>
                <c:pt idx="4">
                  <c:v>-11.400000000000034</c:v>
                </c:pt>
              </c:numCache>
            </c:numRef>
          </c:val>
        </c:ser>
        <c:ser>
          <c:idx val="3"/>
          <c:order val="2"/>
          <c:tx>
            <c:strRef>
              <c:f>'Score With Closeout'!$E$10</c:f>
              <c:strCache>
                <c:ptCount val="1"/>
                <c:pt idx="0">
                  <c:v>Sum of Total Adjusted P&amp;L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'Score With Closeout'!$A$11:$A$16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'Score With Closeout'!$E$11:$E$16</c:f>
              <c:numCache>
                <c:formatCode>0.00</c:formatCode>
                <c:ptCount val="5"/>
                <c:pt idx="0">
                  <c:v>-13</c:v>
                </c:pt>
                <c:pt idx="1">
                  <c:v>11</c:v>
                </c:pt>
                <c:pt idx="2">
                  <c:v>-67</c:v>
                </c:pt>
                <c:pt idx="3">
                  <c:v>2</c:v>
                </c:pt>
                <c:pt idx="4">
                  <c:v>-5</c:v>
                </c:pt>
              </c:numCache>
            </c:numRef>
          </c:val>
        </c:ser>
        <c:axId val="50149169"/>
        <c:axId val="39200430"/>
      </c:barChart>
      <c:lineChart>
        <c:grouping val="standard"/>
        <c:varyColors val="0"/>
        <c:ser>
          <c:idx val="0"/>
          <c:order val="3"/>
          <c:tx>
            <c:strRef>
              <c:f>'Score With Closeout'!$B$10</c:f>
              <c:strCache>
                <c:ptCount val="1"/>
                <c:pt idx="0">
                  <c:v>Sum of Total Ending Inventory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'Score With Closeout'!$A$11:$A$16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'Score With Closeout'!$B$11:$B$16</c:f>
              <c:numCache>
                <c:formatCode>General</c:formatCode>
                <c:ptCount val="5"/>
                <c:pt idx="0">
                  <c:v>5</c:v>
                </c:pt>
                <c:pt idx="1">
                  <c:v>-5</c:v>
                </c:pt>
                <c:pt idx="2">
                  <c:v>3</c:v>
                </c:pt>
                <c:pt idx="3">
                  <c:v>0</c:v>
                </c:pt>
                <c:pt idx="4">
                  <c:v>-3</c:v>
                </c:pt>
              </c:numCache>
            </c:numRef>
          </c:val>
          <c:smooth val="0"/>
        </c:ser>
        <c:marker val="1"/>
        <c:axId val="42415991"/>
        <c:axId val="37238620"/>
      </c:lineChart>
      <c:catAx>
        <c:axId val="5014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00430"/>
        <c:crosses val="autoZero"/>
        <c:auto val="1"/>
        <c:lblOffset val="100"/>
        <c:noMultiLvlLbl val="0"/>
      </c:catAx>
      <c:valAx>
        <c:axId val="39200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49169"/>
        <c:crosses val="autoZero"/>
        <c:crossBetween val="between"/>
        <c:dispUnits/>
      </c:valAx>
      <c:catAx>
        <c:axId val="42415991"/>
        <c:scaling>
          <c:orientation val="minMax"/>
        </c:scaling>
        <c:axPos val="b"/>
        <c:delete val="1"/>
        <c:majorTickMark val="out"/>
        <c:minorTickMark val="none"/>
        <c:tickLblPos val="nextTo"/>
        <c:crossAx val="37238620"/>
        <c:crossesAt val="0"/>
        <c:auto val="1"/>
        <c:lblOffset val="100"/>
        <c:noMultiLvlLbl val="0"/>
      </c:catAx>
      <c:valAx>
        <c:axId val="37238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15991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</c:pivotFmt>
      <c:pivotFmt>
        <c:idx val="3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428625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11430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457200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55340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0</xdr:row>
      <xdr:rowOff>0</xdr:rowOff>
    </xdr:from>
    <xdr:to>
      <xdr:col>16</xdr:col>
      <xdr:colOff>409575</xdr:colOff>
      <xdr:row>25</xdr:row>
      <xdr:rowOff>161925</xdr:rowOff>
    </xdr:to>
    <xdr:graphicFrame macro="">
      <xdr:nvGraphicFramePr>
        <xdr:cNvPr id="3" name="Chart 2"/>
        <xdr:cNvGraphicFramePr/>
      </xdr:nvGraphicFramePr>
      <xdr:xfrm>
        <a:off x="5572125" y="0"/>
        <a:ext cx="54864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381000</xdr:colOff>
      <xdr:row>30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118300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10</xdr:col>
      <xdr:colOff>342900</xdr:colOff>
      <xdr:row>55</xdr:row>
      <xdr:rowOff>85725</xdr:rowOff>
    </xdr:to>
    <xdr:graphicFrame macro="">
      <xdr:nvGraphicFramePr>
        <xdr:cNvPr id="5" name="Chart 4"/>
        <xdr:cNvGraphicFramePr/>
      </xdr:nvGraphicFramePr>
      <xdr:xfrm>
        <a:off x="0" y="1752600"/>
        <a:ext cx="10868025" cy="881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51" refreshedBy="Craig Perler" refreshedVersion="4">
  <cacheSource type="worksheet">
    <worksheetSource ref="A1:D1048576" sheet="Inventory &amp; P&amp;L"/>
  </cacheSource>
  <cacheFields count="4">
    <cacheField name="Round">
      <sharedItems containsString="0" containsBlank="1" containsMixedTypes="0" containsNumber="1" containsInteger="1" count="11">
        <n v="1"/>
        <n v="2"/>
        <n v="3"/>
        <n v="4"/>
        <n v="5"/>
        <n v="6"/>
        <n v="7"/>
        <n v="8"/>
        <n v="9"/>
        <n v="10"/>
        <m/>
      </sharedItems>
    </cacheField>
    <cacheField name="Venue">
      <sharedItems containsString="0" containsBlank="1" containsMixedTypes="0" containsNumber="1" containsInteger="1" count="6">
        <n v="1"/>
        <n v="2"/>
        <n v="3"/>
        <n v="4"/>
        <n v="5"/>
        <m/>
      </sharedItems>
    </cacheField>
    <cacheField name="Inventory">
      <sharedItems containsString="0" containsBlank="1" containsMixedTypes="0" containsNumber="1" containsInteger="1" count="0"/>
    </cacheField>
    <cacheField name="P&amp;L">
      <sharedItems containsString="0" containsBlank="1" containsMixedTypes="0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4" recordCount="51" refreshedBy="Craig Perler" refreshedVersion="4">
  <cacheSource type="worksheet">
    <worksheetSource ref="A1:E1048576" sheet="Team Bid-Ask"/>
  </cacheSource>
  <cacheFields count="5">
    <cacheField name="Round">
      <sharedItems containsString="0" containsBlank="1" containsMixedTypes="0" containsNumber="1" containsInteger="1" count="11">
        <n v="1"/>
        <n v="2"/>
        <n v="3"/>
        <n v="4"/>
        <n v="5"/>
        <n v="6"/>
        <n v="7"/>
        <n v="8"/>
        <n v="9"/>
        <n v="10"/>
        <m/>
      </sharedItems>
    </cacheField>
    <cacheField name="Venue">
      <sharedItems containsString="0" containsBlank="1" containsMixedTypes="0" containsNumber="1" containsInteger="1" count="6">
        <n v="1"/>
        <n v="2"/>
        <n v="3"/>
        <n v="4"/>
        <n v="5"/>
        <m/>
      </sharedItems>
    </cacheField>
    <cacheField name="Key">
      <sharedItems containsBlank="1" containsMixedTypes="0" count="0"/>
    </cacheField>
    <cacheField name="Bid">
      <sharedItems containsString="0" containsBlank="1" containsMixedTypes="0" containsNumber="1" containsInteger="1" count="0"/>
    </cacheField>
    <cacheField name="Ask">
      <sharedItems containsString="0" containsBlank="1" containsMixedTypes="0" containsNumber="1" containsInteger="1" count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4" recordCount="16" refreshedBy="Craig Perler" refreshedVersion="4">
  <cacheSource type="worksheet">
    <worksheetSource ref="G1:I1048576" sheet="Team Bid-Ask"/>
  </cacheSource>
  <cacheFields count="3">
    <cacheField name="Key">
      <sharedItems containsBlank="1" containsMixedTypes="0" count="0"/>
    </cacheField>
    <cacheField name="Venue">
      <sharedItems containsString="0" containsBlank="1" containsMixedTypes="0" containsNumber="1" containsInteger="1" count="6">
        <n v="1"/>
        <n v="2"/>
        <n v="3"/>
        <n v="4"/>
        <n v="5"/>
        <m/>
      </sharedItems>
    </cacheField>
    <cacheField name="_Bid">
      <sharedItems containsString="0" containsBlank="1" containsMixedTypes="0" containsNumber="1" containsInteger="1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4" recordCount="16" refreshedBy="Craig Perler" refreshedVersion="4">
  <cacheSource type="worksheet">
    <worksheetSource ref="K1:M1048576" sheet="Team Bid-Ask"/>
  </cacheSource>
  <cacheFields count="3">
    <cacheField name="Key">
      <sharedItems containsBlank="1" containsMixedTypes="0" count="0"/>
    </cacheField>
    <cacheField name="Venue">
      <sharedItems containsString="0" containsBlank="1" containsMixedTypes="0" containsNumber="1" containsInteger="1" count="6">
        <n v="1"/>
        <n v="2"/>
        <n v="3"/>
        <n v="4"/>
        <n v="5"/>
        <m/>
      </sharedItems>
    </cacheField>
    <cacheField name="_Ask">
      <sharedItems containsString="0" containsBlank="1" containsMixedTypes="0" containsNumber="1" containsInteger="1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4" recordCount="5" refreshedBy="Craig Perler" refreshedVersion="4">
  <cacheSource type="worksheet">
    <worksheetSource ref="A1:H6" sheet="Score With Closeout"/>
  </cacheSource>
  <cacheFields count="8">
    <cacheField name="Venue">
      <sharedItems containsSemiMixedTypes="0" containsString="0" containsMixedTypes="0" containsNumber="1" containsInteger="1" count="5">
        <n v="1"/>
        <n v="2"/>
        <n v="3"/>
        <n v="4"/>
        <n v="5"/>
      </sharedItems>
    </cacheField>
    <cacheField name="Total Ending Inventory">
      <sharedItems containsSemiMixedTypes="0" containsString="0" containsMixedTypes="0" containsNumber="1" containsInteger="1" count="0"/>
    </cacheField>
    <cacheField name="Total P&amp;L">
      <sharedItems containsSemiMixedTypes="0" containsString="0" containsMixedTypes="0" containsNumber="1" containsInteger="1" count="0"/>
    </cacheField>
    <cacheField name="Market Price">
      <sharedItems containsSemiMixedTypes="0" containsString="0" containsMixedTypes="0" containsNumber="1" containsInteger="1" count="0"/>
    </cacheField>
    <cacheField name="Closeout Bid">
      <sharedItems containsSemiMixedTypes="0" containsString="0" containsMixedTypes="0" containsNumber="1" containsInteger="1" count="0"/>
    </cacheField>
    <cacheField name="Closeout Ask">
      <sharedItems containsSemiMixedTypes="0" containsString="0" containsMixedTypes="0" containsNumber="1" containsInteger="1" count="0"/>
    </cacheField>
    <cacheField name="Closeout P&amp;L">
      <sharedItems containsSemiMixedTypes="0" containsString="0" containsMixedTypes="0" containsNumber="1" containsInteger="1" count="0"/>
    </cacheField>
    <cacheField name="Total Adjusted P&amp;L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  <x v="0"/>
    <n v="1"/>
    <n v="3.1999999999999886"/>
  </r>
  <r>
    <x v="0"/>
    <x v="1"/>
    <n v="-1"/>
    <n v="4.800000000000011"/>
  </r>
  <r>
    <x v="0"/>
    <x v="2"/>
    <n v="-3"/>
    <n v="-9.599999999999966"/>
  </r>
  <r>
    <x v="0"/>
    <x v="3"/>
    <n v="1"/>
    <n v="3.1999999999999886"/>
  </r>
  <r>
    <x v="0"/>
    <x v="4"/>
    <n v="2"/>
    <n v="-1.6000000000000227"/>
  </r>
  <r>
    <x v="1"/>
    <x v="0"/>
    <n v="-1"/>
    <n v="6.800000000000011"/>
  </r>
  <r>
    <x v="1"/>
    <x v="1"/>
    <n v="-1"/>
    <n v="6.800000000000011"/>
  </r>
  <r>
    <x v="1"/>
    <x v="2"/>
    <n v="5"/>
    <n v="-29.000000000000057"/>
  </r>
  <r>
    <x v="1"/>
    <x v="3"/>
    <n v="-1"/>
    <n v="6.800000000000011"/>
  </r>
  <r>
    <x v="1"/>
    <x v="4"/>
    <n v="-2"/>
    <n v="8.600000000000023"/>
  </r>
  <r>
    <x v="2"/>
    <x v="0"/>
    <n v="0"/>
    <n v="0"/>
  </r>
  <r>
    <x v="2"/>
    <x v="1"/>
    <n v="3"/>
    <n v="-1.400000000000034"/>
  </r>
  <r>
    <x v="2"/>
    <x v="2"/>
    <n v="-1"/>
    <n v="-0.19999999999998863"/>
  </r>
  <r>
    <x v="2"/>
    <x v="3"/>
    <n v="-1"/>
    <n v="-0.19999999999998863"/>
  </r>
  <r>
    <x v="2"/>
    <x v="4"/>
    <n v="-1"/>
    <n v="1.8000000000000114"/>
  </r>
  <r>
    <x v="3"/>
    <x v="0"/>
    <n v="1"/>
    <n v="0.19999999999998863"/>
  </r>
  <r>
    <x v="3"/>
    <x v="1"/>
    <n v="2"/>
    <n v="2.3999999999999773"/>
  </r>
  <r>
    <x v="3"/>
    <x v="2"/>
    <n v="-1"/>
    <n v="-2.1999999999999886"/>
  </r>
  <r>
    <x v="3"/>
    <x v="3"/>
    <n v="1"/>
    <n v="0.19999999999998863"/>
  </r>
  <r>
    <x v="3"/>
    <x v="4"/>
    <n v="-3"/>
    <n v="-0.5999999999999659"/>
  </r>
  <r>
    <x v="4"/>
    <x v="0"/>
    <n v="-1"/>
    <n v="0.8000000000000114"/>
  </r>
  <r>
    <x v="4"/>
    <x v="1"/>
    <n v="0"/>
    <n v="0"/>
  </r>
  <r>
    <x v="4"/>
    <x v="2"/>
    <n v="-1"/>
    <n v="0.8000000000000114"/>
  </r>
  <r>
    <x v="4"/>
    <x v="3"/>
    <n v="-1"/>
    <n v="0.8000000000000114"/>
  </r>
  <r>
    <x v="4"/>
    <x v="4"/>
    <n v="3"/>
    <n v="-2.400000000000034"/>
  </r>
  <r>
    <x v="5"/>
    <x v="0"/>
    <n v="3"/>
    <n v="3.599999999999966"/>
  </r>
  <r>
    <x v="5"/>
    <x v="1"/>
    <n v="0"/>
    <n v="0"/>
  </r>
  <r>
    <x v="5"/>
    <x v="2"/>
    <n v="-1"/>
    <n v="-1.1999999999999886"/>
  </r>
  <r>
    <x v="5"/>
    <x v="3"/>
    <n v="-1"/>
    <n v="-1.1999999999999886"/>
  </r>
  <r>
    <x v="5"/>
    <x v="4"/>
    <n v="-1"/>
    <n v="-1.1999999999999886"/>
  </r>
  <r>
    <x v="6"/>
    <x v="0"/>
    <n v="-1"/>
    <n v="1.8000000000000114"/>
  </r>
  <r>
    <x v="6"/>
    <x v="1"/>
    <n v="-1"/>
    <n v="1.8000000000000114"/>
  </r>
  <r>
    <x v="6"/>
    <x v="2"/>
    <n v="4"/>
    <n v="-7.2000000000000455"/>
  </r>
  <r>
    <x v="6"/>
    <x v="3"/>
    <n v="-1"/>
    <n v="1.8000000000000114"/>
  </r>
  <r>
    <x v="6"/>
    <x v="4"/>
    <n v="-1"/>
    <n v="1.8000000000000114"/>
  </r>
  <r>
    <x v="7"/>
    <x v="0"/>
    <n v="3"/>
    <n v="-2.400000000000034"/>
  </r>
  <r>
    <x v="7"/>
    <x v="1"/>
    <n v="-1"/>
    <n v="0.8000000000000114"/>
  </r>
  <r>
    <x v="7"/>
    <x v="2"/>
    <n v="-2"/>
    <n v="4.600000000000023"/>
  </r>
  <r>
    <x v="7"/>
    <x v="3"/>
    <n v="1"/>
    <n v="-3.8000000000000114"/>
  </r>
  <r>
    <x v="7"/>
    <x v="4"/>
    <n v="-1"/>
    <n v="0.8000000000000114"/>
  </r>
  <r>
    <x v="8"/>
    <x v="0"/>
    <n v="-1"/>
    <n v="0.8000000000000114"/>
  </r>
  <r>
    <x v="8"/>
    <x v="1"/>
    <n v="-3"/>
    <n v="5.400000000000034"/>
  </r>
  <r>
    <x v="8"/>
    <x v="2"/>
    <n v="1"/>
    <n v="-1.8000000000000114"/>
  </r>
  <r>
    <x v="8"/>
    <x v="3"/>
    <n v="1"/>
    <n v="-1.8000000000000114"/>
  </r>
  <r>
    <x v="8"/>
    <x v="4"/>
    <n v="2"/>
    <n v="-2.6000000000000227"/>
  </r>
  <r>
    <x v="9"/>
    <x v="0"/>
    <n v="1"/>
    <n v="-1.8000000000000114"/>
  </r>
  <r>
    <x v="9"/>
    <x v="1"/>
    <n v="-3"/>
    <n v="9.400000000000034"/>
  </r>
  <r>
    <x v="9"/>
    <x v="2"/>
    <n v="2"/>
    <n v="-5.600000000000023"/>
  </r>
  <r>
    <x v="9"/>
    <x v="3"/>
    <n v="1"/>
    <n v="-3.8000000000000114"/>
  </r>
  <r>
    <x v="9"/>
    <x v="4"/>
    <n v="-1"/>
    <n v="1.8000000000000114"/>
  </r>
  <r>
    <x v="10"/>
    <x v="5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1">
  <r>
    <x v="0"/>
    <x v="0"/>
    <s v="1.1"/>
    <n v="162"/>
    <n v="172"/>
  </r>
  <r>
    <x v="0"/>
    <x v="1"/>
    <s v="1.2"/>
    <n v="158"/>
    <n v="168"/>
  </r>
  <r>
    <x v="0"/>
    <x v="2"/>
    <s v="1.3"/>
    <n v="147"/>
    <n v="157"/>
  </r>
  <r>
    <x v="0"/>
    <x v="3"/>
    <s v="1.4"/>
    <n v="158"/>
    <n v="168"/>
  </r>
  <r>
    <x v="0"/>
    <x v="4"/>
    <s v="1.5"/>
    <n v="165"/>
    <n v="175"/>
  </r>
  <r>
    <x v="1"/>
    <x v="0"/>
    <s v="2.1"/>
    <n v="155"/>
    <n v="165"/>
  </r>
  <r>
    <x v="1"/>
    <x v="1"/>
    <s v="2.2"/>
    <n v="158"/>
    <n v="168"/>
  </r>
  <r>
    <x v="1"/>
    <x v="2"/>
    <s v="2.3"/>
    <n v="167"/>
    <n v="177"/>
  </r>
  <r>
    <x v="1"/>
    <x v="3"/>
    <s v="2.4"/>
    <n v="158"/>
    <n v="168"/>
  </r>
  <r>
    <x v="1"/>
    <x v="4"/>
    <s v="2.5"/>
    <n v="152"/>
    <n v="162"/>
  </r>
  <r>
    <x v="2"/>
    <x v="0"/>
    <s v="3.1"/>
    <n v="160"/>
    <n v="170"/>
  </r>
  <r>
    <x v="2"/>
    <x v="1"/>
    <s v="3.2"/>
    <n v="160"/>
    <n v="170"/>
  </r>
  <r>
    <x v="2"/>
    <x v="2"/>
    <s v="3.3"/>
    <n v="158"/>
    <n v="168"/>
  </r>
  <r>
    <x v="2"/>
    <x v="3"/>
    <s v="3.4"/>
    <n v="155"/>
    <n v="165"/>
  </r>
  <r>
    <x v="2"/>
    <x v="4"/>
    <s v="3.5"/>
    <n v="152"/>
    <n v="162"/>
  </r>
  <r>
    <x v="3"/>
    <x v="0"/>
    <s v="4.1"/>
    <n v="157"/>
    <n v="167"/>
  </r>
  <r>
    <x v="3"/>
    <x v="1"/>
    <s v="4.2"/>
    <n v="158"/>
    <n v="168"/>
  </r>
  <r>
    <x v="3"/>
    <x v="2"/>
    <s v="4.3"/>
    <n v="155"/>
    <n v="165"/>
  </r>
  <r>
    <x v="3"/>
    <x v="3"/>
    <s v="4.4"/>
    <n v="155"/>
    <n v="165"/>
  </r>
  <r>
    <x v="3"/>
    <x v="4"/>
    <s v="4.5"/>
    <n v="150"/>
    <n v="160"/>
  </r>
  <r>
    <x v="4"/>
    <x v="0"/>
    <s v="5.1"/>
    <n v="156"/>
    <n v="166"/>
  </r>
  <r>
    <x v="4"/>
    <x v="1"/>
    <s v="5.2"/>
    <n v="156"/>
    <n v="166"/>
  </r>
  <r>
    <x v="4"/>
    <x v="2"/>
    <s v="5.3"/>
    <n v="157"/>
    <n v="167"/>
  </r>
  <r>
    <x v="4"/>
    <x v="3"/>
    <s v="5.4"/>
    <n v="156"/>
    <n v="166"/>
  </r>
  <r>
    <x v="4"/>
    <x v="4"/>
    <s v="5.5"/>
    <n v="161"/>
    <n v="171"/>
  </r>
  <r>
    <x v="5"/>
    <x v="0"/>
    <s v="6.1"/>
    <n v="159"/>
    <n v="169"/>
  </r>
  <r>
    <x v="5"/>
    <x v="1"/>
    <s v="6.2"/>
    <n v="154"/>
    <n v="164"/>
  </r>
  <r>
    <x v="5"/>
    <x v="2"/>
    <s v="6.3"/>
    <n v="158"/>
    <n v="168"/>
  </r>
  <r>
    <x v="5"/>
    <x v="3"/>
    <s v="6.4"/>
    <n v="156"/>
    <n v="166"/>
  </r>
  <r>
    <x v="5"/>
    <x v="4"/>
    <s v="6.5"/>
    <n v="158"/>
    <n v="168"/>
  </r>
  <r>
    <x v="6"/>
    <x v="0"/>
    <s v="7.1"/>
    <n v="159"/>
    <n v="169"/>
  </r>
  <r>
    <x v="6"/>
    <x v="1"/>
    <s v="7.2"/>
    <n v="159"/>
    <n v="169"/>
  </r>
  <r>
    <x v="6"/>
    <x v="2"/>
    <s v="7.3"/>
    <n v="162"/>
    <n v="172"/>
  </r>
  <r>
    <x v="6"/>
    <x v="3"/>
    <s v="7.4"/>
    <n v="157"/>
    <n v="167"/>
  </r>
  <r>
    <x v="6"/>
    <x v="4"/>
    <s v="7.5"/>
    <n v="159"/>
    <n v="169"/>
  </r>
  <r>
    <x v="7"/>
    <x v="0"/>
    <s v="8.1"/>
    <n v="161"/>
    <n v="171"/>
  </r>
  <r>
    <x v="7"/>
    <x v="1"/>
    <s v="8.2"/>
    <n v="156"/>
    <n v="166"/>
  </r>
  <r>
    <x v="7"/>
    <x v="2"/>
    <s v="8.3"/>
    <n v="154"/>
    <n v="164"/>
  </r>
  <r>
    <x v="7"/>
    <x v="3"/>
    <s v="8.4"/>
    <n v="158"/>
    <n v="168"/>
  </r>
  <r>
    <x v="7"/>
    <x v="4"/>
    <s v="8.5"/>
    <n v="158"/>
    <n v="168"/>
  </r>
  <r>
    <x v="8"/>
    <x v="0"/>
    <s v="9.1"/>
    <n v="157"/>
    <n v="167"/>
  </r>
  <r>
    <x v="8"/>
    <x v="1"/>
    <s v="9.2"/>
    <n v="152"/>
    <n v="162"/>
  </r>
  <r>
    <x v="8"/>
    <x v="2"/>
    <s v="9.3"/>
    <n v="159"/>
    <n v="169"/>
  </r>
  <r>
    <x v="8"/>
    <x v="3"/>
    <s v="9.4"/>
    <n v="155"/>
    <n v="165"/>
  </r>
  <r>
    <x v="8"/>
    <x v="4"/>
    <s v="9.5"/>
    <n v="161"/>
    <n v="171"/>
  </r>
  <r>
    <x v="9"/>
    <x v="0"/>
    <s v="10.1"/>
    <n v="162"/>
    <n v="172"/>
  </r>
  <r>
    <x v="9"/>
    <x v="1"/>
    <s v="10.2"/>
    <n v="154"/>
    <n v="164"/>
  </r>
  <r>
    <x v="9"/>
    <x v="2"/>
    <s v="10.3"/>
    <n v="162"/>
    <n v="172"/>
  </r>
  <r>
    <x v="9"/>
    <x v="3"/>
    <s v="10.4"/>
    <n v="155"/>
    <n v="165"/>
  </r>
  <r>
    <x v="9"/>
    <x v="4"/>
    <s v="10.5"/>
    <n v="158"/>
    <n v="168"/>
  </r>
  <r>
    <x v="10"/>
    <x v="5"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">
  <r>
    <s v="10.1"/>
    <x v="0"/>
    <n v="162"/>
  </r>
  <r>
    <s v="10.2"/>
    <x v="1"/>
    <n v="154"/>
  </r>
  <r>
    <s v="10.3"/>
    <x v="2"/>
    <n v="162"/>
  </r>
  <r>
    <s v="10.4"/>
    <x v="3"/>
    <n v="155"/>
  </r>
  <r>
    <s v="10.5"/>
    <x v="4"/>
    <n v="158"/>
  </r>
  <r>
    <m/>
    <x v="5"/>
    <m/>
  </r>
  <r>
    <m/>
    <x v="5"/>
    <m/>
  </r>
  <r>
    <m/>
    <x v="5"/>
    <m/>
  </r>
  <r>
    <m/>
    <x v="5"/>
    <m/>
  </r>
  <r>
    <m/>
    <x v="5"/>
    <m/>
  </r>
  <r>
    <m/>
    <x v="5"/>
    <m/>
  </r>
  <r>
    <m/>
    <x v="5"/>
    <m/>
  </r>
  <r>
    <m/>
    <x v="5"/>
    <m/>
  </r>
  <r>
    <m/>
    <x v="5"/>
    <m/>
  </r>
  <r>
    <m/>
    <x v="5"/>
    <m/>
  </r>
  <r>
    <m/>
    <x v="5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">
  <r>
    <s v="10.1"/>
    <x v="0"/>
    <n v="172"/>
  </r>
  <r>
    <s v="10.2"/>
    <x v="1"/>
    <n v="164"/>
  </r>
  <r>
    <s v="10.3"/>
    <x v="2"/>
    <n v="172"/>
  </r>
  <r>
    <s v="10.4"/>
    <x v="3"/>
    <n v="165"/>
  </r>
  <r>
    <s v="10.5"/>
    <x v="4"/>
    <n v="168"/>
  </r>
  <r>
    <m/>
    <x v="5"/>
    <m/>
  </r>
  <r>
    <m/>
    <x v="5"/>
    <m/>
  </r>
  <r>
    <m/>
    <x v="5"/>
    <m/>
  </r>
  <r>
    <m/>
    <x v="5"/>
    <m/>
  </r>
  <r>
    <m/>
    <x v="5"/>
    <m/>
  </r>
  <r>
    <m/>
    <x v="5"/>
    <m/>
  </r>
  <r>
    <m/>
    <x v="5"/>
    <m/>
  </r>
  <r>
    <m/>
    <x v="5"/>
    <m/>
  </r>
  <r>
    <m/>
    <x v="5"/>
    <m/>
  </r>
  <r>
    <m/>
    <x v="5"/>
    <m/>
  </r>
  <r>
    <m/>
    <x v="5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">
  <r>
    <x v="0"/>
    <n v="5"/>
    <n v="12.999999999999943"/>
    <n v="160.2"/>
    <n v="155"/>
    <n v="164"/>
    <n v="-25.999999999999943"/>
    <n v="-13"/>
  </r>
  <r>
    <x v="1"/>
    <n v="-5"/>
    <n v="30.000000000000057"/>
    <n v="160.2"/>
    <n v="155"/>
    <n v="164"/>
    <n v="-19.000000000000057"/>
    <n v="11"/>
  </r>
  <r>
    <x v="2"/>
    <n v="3"/>
    <n v="-51.400000000000034"/>
    <n v="160.2"/>
    <n v="155"/>
    <n v="164"/>
    <n v="-15.599999999999966"/>
    <n v="-67"/>
  </r>
  <r>
    <x v="3"/>
    <n v="0"/>
    <n v="2"/>
    <n v="160.2"/>
    <n v="155"/>
    <n v="164"/>
    <n v="0"/>
    <n v="2"/>
  </r>
  <r>
    <x v="4"/>
    <n v="-3"/>
    <n v="6.400000000000034"/>
    <n v="160.2"/>
    <n v="155"/>
    <n v="164"/>
    <n v="-11.400000000000034"/>
    <n v="-5"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0.xml><?xml version="1.0" encoding="utf-8"?>
<pivotTableDefinition xmlns="http://schemas.openxmlformats.org/spreadsheetml/2006/main" name="PivotTable9" cacheId="63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M16" firstHeaderRow="1" firstDataRow="3" firstDataCol="1"/>
  <pivotFields count="5">
    <pivotField axis="axisRow" showAll="0">
      <items count="12">
        <item x="0"/>
        <item x="1"/>
        <item h="1" x="10"/>
        <item x="2"/>
        <item x="3"/>
        <item x="4"/>
        <item x="5"/>
        <item x="6"/>
        <item x="7"/>
        <item x="8"/>
        <item x="9"/>
        <item t="default"/>
      </items>
    </pivotField>
    <pivotField axis="axisCol" showAll="0">
      <items count="7">
        <item x="0"/>
        <item x="1"/>
        <item x="2"/>
        <item h="1" x="5"/>
        <item x="3"/>
        <item x="4"/>
        <item t="default"/>
      </items>
    </pivotField>
    <pivotField showAll="0"/>
    <pivotField dataField="1" showAll="0"/>
    <pivotField dataField="1" showAll="0"/>
  </pivotFields>
  <rowFields count="1">
    <field x="0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1"/>
    <field x="-2"/>
  </colFields>
  <colItems count="12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4"/>
      <x/>
    </i>
    <i i="1" r="1">
      <x v="1"/>
    </i>
    <i>
      <x v="5"/>
      <x/>
    </i>
    <i i="1" r="1">
      <x v="1"/>
    </i>
    <i t="grand">
      <x/>
    </i>
    <i t="grand" i="1">
      <x/>
    </i>
  </colItems>
  <dataFields count="2">
    <dataField name="Sum of Bid" fld="3" baseField="0" baseItem="0"/>
    <dataField name="Sum of Ask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1.xml><?xml version="1.0" encoding="utf-8"?>
<pivotTableDefinition xmlns="http://schemas.openxmlformats.org/spreadsheetml/2006/main" name="PivotTable8" cacheId="5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I1:O13" firstHeaderRow="1" firstDataRow="2" firstDataCol="1"/>
  <pivotFields count="4">
    <pivotField axis="axisRow" showAll="0">
      <items count="12">
        <item x="0"/>
        <item x="1"/>
        <item x="2"/>
        <item x="3"/>
        <item h="1" x="10"/>
        <item x="4"/>
        <item x="5"/>
        <item x="6"/>
        <item x="7"/>
        <item x="8"/>
        <item x="9"/>
        <item t="default"/>
      </items>
    </pivotField>
    <pivotField axis="axisCol" showAll="0">
      <items count="7">
        <item x="0"/>
        <item x="1"/>
        <item x="2"/>
        <item h="1" x="5"/>
        <item x="3"/>
        <item x="4"/>
        <item t="default"/>
      </items>
    </pivotField>
    <pivotField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6">
    <i>
      <x/>
    </i>
    <i>
      <x v="1"/>
    </i>
    <i>
      <x v="2"/>
    </i>
    <i>
      <x v="4"/>
    </i>
    <i>
      <x v="5"/>
    </i>
    <i t="grand">
      <x/>
    </i>
  </colItems>
  <dataFields count="1">
    <dataField name="Sum of P&amp;L" fld="3" showDataAs="runTotal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2.xml><?xml version="1.0" encoding="utf-8"?>
<pivotTableDefinition xmlns="http://schemas.openxmlformats.org/spreadsheetml/2006/main" name="PivotTable7" cacheId="5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G15" firstHeaderRow="1" firstDataRow="2" firstDataCol="1"/>
  <pivotFields count="4">
    <pivotField axis="axisRow" outline="0" showAll="0" defaultSubtotal="0">
      <items count="11">
        <item x="0"/>
        <item x="1"/>
        <item x="2"/>
        <item x="3"/>
        <item h="1" x="10"/>
        <item x="4"/>
        <item x="5"/>
        <item x="6"/>
        <item x="7"/>
        <item x="8"/>
        <item x="9"/>
      </items>
    </pivotField>
    <pivotField axis="axisCol" outline="0" showAll="0" defaultSubtotal="0">
      <items count="6">
        <item x="0"/>
        <item x="1"/>
        <item x="2"/>
        <item h="1" x="5"/>
        <item x="3"/>
        <item x="4"/>
      </items>
    </pivotField>
    <pivotField dataField="1"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6">
    <i>
      <x/>
    </i>
    <i>
      <x v="1"/>
    </i>
    <i>
      <x v="2"/>
    </i>
    <i>
      <x v="4"/>
    </i>
    <i>
      <x v="5"/>
    </i>
    <i t="grand">
      <x/>
    </i>
  </colItems>
  <dataFields count="1">
    <dataField name="Sum of Inventory" fld="2" showDataAs="runTotal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3.xml><?xml version="1.0" encoding="utf-8"?>
<pivotTableDefinition xmlns="http://schemas.openxmlformats.org/spreadsheetml/2006/main" name="PivotTable10" cacheId="5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1:M14" firstHeaderRow="1" firstDataRow="3" firstDataCol="1"/>
  <pivotFields count="4">
    <pivotField axis="axisRow" showAll="0">
      <items count="12">
        <item x="0"/>
        <item x="1"/>
        <item x="2"/>
        <item x="3"/>
        <item h="1" x="10"/>
        <item x="4"/>
        <item x="5"/>
        <item x="6"/>
        <item x="7"/>
        <item x="8"/>
        <item x="9"/>
        <item t="default"/>
      </items>
    </pivotField>
    <pivotField axis="axisCol" showAll="0">
      <items count="7">
        <item x="0"/>
        <item x="1"/>
        <item x="2"/>
        <item h="1" x="5"/>
        <item x="3"/>
        <item x="4"/>
        <item t="default"/>
      </items>
    </pivotField>
    <pivotField dataField="1"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1"/>
    <field x="-2"/>
  </colFields>
  <colItems count="12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4"/>
      <x/>
    </i>
    <i i="1" r="1">
      <x v="1"/>
    </i>
    <i>
      <x v="5"/>
      <x/>
    </i>
    <i i="1" r="1">
      <x v="1"/>
    </i>
    <i t="grand">
      <x/>
    </i>
    <i t="grand" i="1">
      <x/>
    </i>
  </colItems>
  <dataFields count="2">
    <dataField name="Sum of Inventory" fld="2" showDataAs="runTotal" baseField="0" baseItem="0"/>
    <dataField name="Sum of P&amp;L" fld="3" showDataAs="runTotal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4.xml><?xml version="1.0" encoding="utf-8"?>
<pivotTableDefinition xmlns="http://schemas.openxmlformats.org/spreadsheetml/2006/main" name="PivotTable1" cacheId="75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rowHeaderCaption="Venue" multipleFieldFilters="0" showMemberPropertyTips="1">
  <location ref="A10:E16" firstHeaderRow="0" firstDataRow="1" firstDataCol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Total Ending Inventory" fld="1" baseField="0" baseItem="0"/>
    <dataField name="Sum of Total P&amp;L" fld="2" baseField="0" baseItem="0"/>
    <dataField name="Sum of Closeout P&amp;L" fld="6" baseField="0" baseItem="0" numFmtId="2"/>
    <dataField name="Sum of Total Adjusted P&amp;L" fld="7" baseField="0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5" cacheId="69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4" updatedVersion="4" indent="0" rowHeaderCaption="Venue" multipleFieldFilters="0" showMemberPropertyTips="1">
  <location ref="E4:F9" firstHeaderRow="1" firstDataRow="1" firstDataCol="1"/>
  <pivotFields count="3">
    <pivotField showAll="0"/>
    <pivotField axis="axisRow" showAll="0" sortType="ascending">
      <items count="7">
        <item x="0"/>
        <item x="1"/>
        <item x="2"/>
        <item h="1" x="5"/>
        <item x="3"/>
        <item x="4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dataField="1" showAll="0"/>
  </pivotFields>
  <rowFields count="1">
    <field x="1"/>
  </rowFields>
  <rowItems count="5">
    <i>
      <x v="1"/>
    </i>
    <i>
      <x v="4"/>
    </i>
    <i>
      <x v="5"/>
    </i>
    <i>
      <x v="2"/>
    </i>
    <i>
      <x/>
    </i>
  </rowItems>
  <colItems count="1">
    <i/>
  </colItems>
  <dataFields count="1">
    <dataField name="Ask" fld="2" baseField="1" baseItem="0"/>
  </dataFields>
  <formats count="2">
    <format dxfId="4">
      <pivotArea outline="0" fieldPosition="0" dataOnly="0" type="all"/>
    </format>
    <format dxfId="5">
      <pivotArea outline="0" fieldPosition="0" dataOnly="0" type="all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9.xml><?xml version="1.0" encoding="utf-8"?>
<pivotTableDefinition xmlns="http://schemas.openxmlformats.org/spreadsheetml/2006/main" name="PivotTable4" cacheId="66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4" updatedVersion="4" indent="0" rowHeaderCaption="Venue" multipleFieldFilters="0" showMemberPropertyTips="1">
  <location ref="A4:B9" firstHeaderRow="1" firstDataRow="1" firstDataCol="1"/>
  <pivotFields count="3">
    <pivotField showAll="0"/>
    <pivotField axis="axisRow" showAll="0" sortType="descending" defaultSubtotal="0">
      <items count="6">
        <item x="0"/>
        <item x="1"/>
        <item x="2"/>
        <item h="1" x="5"/>
        <item x="3"/>
        <item x="4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dataField="1" showAll="0"/>
  </pivotFields>
  <rowFields count="1">
    <field x="1"/>
  </rowFields>
  <rowItems count="5">
    <i>
      <x/>
    </i>
    <i>
      <x v="2"/>
    </i>
    <i>
      <x v="5"/>
    </i>
    <i>
      <x v="4"/>
    </i>
    <i>
      <x v="1"/>
    </i>
  </rowItems>
  <colItems count="1">
    <i/>
  </colItems>
  <dataFields count="1">
    <dataField name="Bid" fld="2" baseField="1" baseItem="0"/>
  </dataFields>
  <formats count="2">
    <format dxfId="6">
      <pivotArea outline="0" fieldPosition="0" dataOnly="0" type="all"/>
    </format>
    <format dxfId="7">
      <pivotArea outline="0" fieldPosition="0" dataOnly="0" type="all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Relationship Id="rId2" Type="http://schemas.openxmlformats.org/officeDocument/2006/relationships/pivotTable" Target="../pivotTables/pivotTable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1.xml" /><Relationship Id="rId3" Type="http://schemas.openxmlformats.org/officeDocument/2006/relationships/pivotTable" Target="../pivotTables/pivotTable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1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="200" zoomScaleNormal="200" workbookViewId="0" topLeftCell="B1">
      <pane ySplit="4" topLeftCell="A5" activePane="bottomLeft" state="frozen"/>
      <selection pane="topLeft" activeCell="I1" sqref="I1"/>
      <selection pane="bottomLeft" activeCell="A5" sqref="A5"/>
    </sheetView>
  </sheetViews>
  <sheetFormatPr defaultColWidth="9.140625" defaultRowHeight="15"/>
  <cols>
    <col min="1" max="1" width="8.28125" style="1" customWidth="1"/>
    <col min="2" max="2" width="3.57421875" style="1" customWidth="1"/>
    <col min="3" max="3" width="6.421875" style="1" bestFit="1" customWidth="1"/>
    <col min="4" max="4" width="9.140625" style="1" customWidth="1"/>
    <col min="5" max="5" width="8.28125" style="1" customWidth="1"/>
    <col min="6" max="6" width="4.00390625" style="1" customWidth="1"/>
    <col min="7" max="7" width="6.421875" style="1" bestFit="1" customWidth="1"/>
    <col min="8" max="8" width="9.140625" style="1" customWidth="1"/>
    <col min="9" max="9" width="6.7109375" style="1" bestFit="1" customWidth="1"/>
    <col min="10" max="11" width="6.140625" style="1" bestFit="1" customWidth="1"/>
    <col min="12" max="12" width="8.7109375" style="1" bestFit="1" customWidth="1"/>
    <col min="13" max="13" width="5.421875" style="1" bestFit="1" customWidth="1"/>
    <col min="14" max="15" width="11.57421875" style="1" hidden="1" customWidth="1"/>
    <col min="16" max="16384" width="9.140625" style="1" customWidth="1"/>
  </cols>
  <sheetData>
    <row r="1" spans="1:2" ht="15">
      <c r="A1" s="5" t="s">
        <v>2</v>
      </c>
      <c r="B1" s="1">
        <v>10</v>
      </c>
    </row>
    <row r="3" spans="1:13" ht="15">
      <c r="A3" s="16" t="s">
        <v>3</v>
      </c>
      <c r="B3" s="17"/>
      <c r="C3" s="17"/>
      <c r="D3" s="17"/>
      <c r="E3" s="17"/>
      <c r="F3" s="17"/>
      <c r="G3" s="18"/>
      <c r="I3" s="16" t="s">
        <v>13</v>
      </c>
      <c r="J3" s="17"/>
      <c r="K3" s="17"/>
      <c r="L3" s="17"/>
      <c r="M3" s="18"/>
    </row>
    <row r="4" spans="1:15" ht="15">
      <c r="A4" s="11" t="s">
        <v>4</v>
      </c>
      <c r="B4" s="12" t="s">
        <v>0</v>
      </c>
      <c r="C4" s="6" t="s">
        <v>5</v>
      </c>
      <c r="E4" s="11" t="s">
        <v>4</v>
      </c>
      <c r="F4" s="12" t="s">
        <v>1</v>
      </c>
      <c r="G4" s="6" t="s">
        <v>5</v>
      </c>
      <c r="I4" s="6" t="s">
        <v>2</v>
      </c>
      <c r="J4" s="6" t="s">
        <v>14</v>
      </c>
      <c r="K4" s="6" t="s">
        <v>15</v>
      </c>
      <c r="L4" s="6" t="s">
        <v>16</v>
      </c>
      <c r="M4" s="6" t="s">
        <v>17</v>
      </c>
      <c r="N4" s="7" t="s">
        <v>22</v>
      </c>
      <c r="O4" s="7" t="s">
        <v>23</v>
      </c>
    </row>
    <row r="5" spans="1:15" ht="15">
      <c r="A5" s="13">
        <v>1</v>
      </c>
      <c r="B5" s="14">
        <v>162</v>
      </c>
      <c r="C5" s="8">
        <v>1</v>
      </c>
      <c r="E5" s="13">
        <v>2</v>
      </c>
      <c r="F5" s="14">
        <v>164</v>
      </c>
      <c r="G5" s="8">
        <v>1</v>
      </c>
      <c r="I5" s="1">
        <v>1</v>
      </c>
      <c r="J5" s="9">
        <v>1</v>
      </c>
      <c r="K5" s="9">
        <v>3</v>
      </c>
      <c r="L5" s="1">
        <v>1</v>
      </c>
      <c r="M5" s="9">
        <v>157</v>
      </c>
      <c r="N5" s="1">
        <f>O5*-1</f>
        <v>3.1999999999999886</v>
      </c>
      <c r="O5" s="1">
        <f>M5-'Inventory &amp; P&amp;L'!$K$6</f>
        <v>-3.1999999999999886</v>
      </c>
    </row>
    <row r="6" spans="1:15" ht="15">
      <c r="A6" s="13">
        <v>3</v>
      </c>
      <c r="B6" s="14">
        <v>162</v>
      </c>
      <c r="C6" s="8">
        <v>1</v>
      </c>
      <c r="E6" s="13">
        <v>4</v>
      </c>
      <c r="F6" s="14">
        <v>165</v>
      </c>
      <c r="G6" s="8">
        <v>1</v>
      </c>
      <c r="I6" s="1">
        <f>IF(COUNTIF($I$5:I5,I5)=5,I5+1,I5)</f>
        <v>1</v>
      </c>
      <c r="J6" s="9">
        <v>5</v>
      </c>
      <c r="K6" s="9">
        <v>2</v>
      </c>
      <c r="L6" s="1">
        <v>1</v>
      </c>
      <c r="M6" s="9">
        <v>165</v>
      </c>
      <c r="N6" s="1">
        <f aca="true" t="shared" si="0" ref="N6:N54">O6*-1</f>
        <v>-4.800000000000011</v>
      </c>
      <c r="O6" s="1">
        <f>M6-'Inventory &amp; P&amp;L'!$K$6</f>
        <v>4.800000000000011</v>
      </c>
    </row>
    <row r="7" spans="1:15" ht="15">
      <c r="A7" s="13">
        <v>5</v>
      </c>
      <c r="B7" s="14">
        <v>158</v>
      </c>
      <c r="C7" s="8">
        <v>1</v>
      </c>
      <c r="E7" s="13">
        <v>5</v>
      </c>
      <c r="F7" s="14">
        <v>168</v>
      </c>
      <c r="G7" s="8">
        <v>1</v>
      </c>
      <c r="I7" s="1">
        <f>IF(COUNTIF($I$5:I6,I6)=5,I6+1,I6)</f>
        <v>1</v>
      </c>
      <c r="J7" s="9">
        <v>3</v>
      </c>
      <c r="K7" s="9">
        <v>3</v>
      </c>
      <c r="L7" s="1">
        <v>1</v>
      </c>
      <c r="M7" s="9">
        <v>157</v>
      </c>
      <c r="N7" s="1">
        <f t="shared" si="0"/>
        <v>3.1999999999999886</v>
      </c>
      <c r="O7" s="1">
        <f>M7-'Inventory &amp; P&amp;L'!$K$6</f>
        <v>-3.1999999999999886</v>
      </c>
    </row>
    <row r="8" spans="1:15" ht="15">
      <c r="A8" s="13">
        <v>4</v>
      </c>
      <c r="B8" s="14">
        <v>155</v>
      </c>
      <c r="C8" s="8">
        <v>1</v>
      </c>
      <c r="E8" s="13">
        <v>3</v>
      </c>
      <c r="F8" s="14">
        <v>172</v>
      </c>
      <c r="G8" s="8">
        <v>1</v>
      </c>
      <c r="I8" s="1">
        <f>IF(COUNTIF($I$5:I7,I7)=5,I7+1,I7)</f>
        <v>1</v>
      </c>
      <c r="J8" s="9">
        <v>4</v>
      </c>
      <c r="K8" s="9">
        <v>3</v>
      </c>
      <c r="L8" s="1">
        <v>1</v>
      </c>
      <c r="M8" s="9">
        <v>157</v>
      </c>
      <c r="N8" s="1">
        <f t="shared" si="0"/>
        <v>3.1999999999999886</v>
      </c>
      <c r="O8" s="1">
        <f>M8-'Inventory &amp; P&amp;L'!$K$6</f>
        <v>-3.1999999999999886</v>
      </c>
    </row>
    <row r="9" spans="1:15" ht="15">
      <c r="A9" s="13">
        <v>2</v>
      </c>
      <c r="B9" s="14">
        <v>154</v>
      </c>
      <c r="C9" s="8">
        <v>1</v>
      </c>
      <c r="E9" s="13">
        <v>1</v>
      </c>
      <c r="F9" s="14">
        <v>172</v>
      </c>
      <c r="G9" s="8">
        <v>1</v>
      </c>
      <c r="I9" s="1">
        <f>IF(COUNTIF($I$5:I8,I8)=5,I8+1,I8)</f>
        <v>1</v>
      </c>
      <c r="J9" s="9">
        <v>5</v>
      </c>
      <c r="K9" s="9">
        <v>3</v>
      </c>
      <c r="L9" s="1">
        <v>1</v>
      </c>
      <c r="M9" s="9">
        <v>157</v>
      </c>
      <c r="N9" s="1">
        <f t="shared" si="0"/>
        <v>3.1999999999999886</v>
      </c>
      <c r="O9" s="1">
        <f>M9-'Inventory &amp; P&amp;L'!$K$6</f>
        <v>-3.1999999999999886</v>
      </c>
    </row>
    <row r="10" spans="9:15" ht="15">
      <c r="I10" s="1">
        <f>IF(COUNTIF($I$5:I9,I9)=5,I9+1,I9)</f>
        <v>2</v>
      </c>
      <c r="J10" s="9">
        <v>3</v>
      </c>
      <c r="K10" s="9">
        <v>1</v>
      </c>
      <c r="L10" s="1">
        <v>1</v>
      </c>
      <c r="M10" s="9">
        <v>167</v>
      </c>
      <c r="N10" s="1">
        <f t="shared" si="0"/>
        <v>-6.800000000000011</v>
      </c>
      <c r="O10" s="1">
        <f>M10-'Inventory &amp; P&amp;L'!$K$6</f>
        <v>6.800000000000011</v>
      </c>
    </row>
    <row r="11" spans="9:15" ht="15">
      <c r="I11" s="1">
        <f>IF(COUNTIF($I$5:I10,I10)=5,I10+1,I10)</f>
        <v>2</v>
      </c>
      <c r="J11" s="9">
        <v>3</v>
      </c>
      <c r="K11" s="9">
        <v>2</v>
      </c>
      <c r="L11" s="1">
        <v>1</v>
      </c>
      <c r="M11" s="9">
        <v>167</v>
      </c>
      <c r="N11" s="1">
        <f t="shared" si="0"/>
        <v>-6.800000000000011</v>
      </c>
      <c r="O11" s="1">
        <f>M11-'Inventory &amp; P&amp;L'!$K$6</f>
        <v>6.800000000000011</v>
      </c>
    </row>
    <row r="12" spans="9:15" ht="15">
      <c r="I12" s="1">
        <f>IF(COUNTIF($I$5:I11,I11)=5,I11+1,I11)</f>
        <v>2</v>
      </c>
      <c r="J12" s="9">
        <v>3</v>
      </c>
      <c r="K12" s="9">
        <v>5</v>
      </c>
      <c r="L12" s="1">
        <v>1</v>
      </c>
      <c r="M12" s="9">
        <v>162</v>
      </c>
      <c r="N12" s="1">
        <f t="shared" si="0"/>
        <v>-1.8000000000000114</v>
      </c>
      <c r="O12" s="1">
        <f>M12-'Inventory &amp; P&amp;L'!$K$6</f>
        <v>1.8000000000000114</v>
      </c>
    </row>
    <row r="13" spans="9:15" ht="15">
      <c r="I13" s="1">
        <f>IF(COUNTIF($I$5:I12,I12)=5,I12+1,I12)</f>
        <v>2</v>
      </c>
      <c r="J13" s="9">
        <v>3</v>
      </c>
      <c r="K13" s="9">
        <v>4</v>
      </c>
      <c r="L13" s="1">
        <v>1</v>
      </c>
      <c r="M13" s="9">
        <v>167</v>
      </c>
      <c r="N13" s="1">
        <f t="shared" si="0"/>
        <v>-6.800000000000011</v>
      </c>
      <c r="O13" s="1">
        <f>M13-'Inventory &amp; P&amp;L'!$K$6</f>
        <v>6.800000000000011</v>
      </c>
    </row>
    <row r="14" spans="9:15" ht="15">
      <c r="I14" s="1">
        <f>IF(COUNTIF($I$5:I13,I13)=5,I13+1,I13)</f>
        <v>2</v>
      </c>
      <c r="J14" s="9">
        <v>3</v>
      </c>
      <c r="K14" s="9">
        <v>5</v>
      </c>
      <c r="L14" s="1">
        <v>1</v>
      </c>
      <c r="M14" s="9">
        <v>167</v>
      </c>
      <c r="N14" s="1">
        <f t="shared" si="0"/>
        <v>-6.800000000000011</v>
      </c>
      <c r="O14" s="1">
        <f>M14-'Inventory &amp; P&amp;L'!$K$6</f>
        <v>6.800000000000011</v>
      </c>
    </row>
    <row r="15" spans="9:15" ht="15">
      <c r="I15" s="1">
        <f>IF(COUNTIF($I$5:I14,I14)=5,I14+1,I14)</f>
        <v>3</v>
      </c>
      <c r="J15" s="9">
        <v>2</v>
      </c>
      <c r="K15" s="9">
        <v>1</v>
      </c>
      <c r="L15" s="1">
        <v>1</v>
      </c>
      <c r="M15" s="9">
        <v>160</v>
      </c>
      <c r="N15" s="1">
        <f t="shared" si="0"/>
        <v>0.19999999999998863</v>
      </c>
      <c r="O15" s="1">
        <f>M15-'Inventory &amp; P&amp;L'!$K$6</f>
        <v>-0.19999999999998863</v>
      </c>
    </row>
    <row r="16" spans="9:15" ht="15">
      <c r="I16" s="1">
        <f>IF(COUNTIF($I$5:I15,I15)=5,I15+1,I15)</f>
        <v>3</v>
      </c>
      <c r="J16" s="9">
        <v>2</v>
      </c>
      <c r="K16" s="9">
        <v>5</v>
      </c>
      <c r="L16" s="1">
        <v>1</v>
      </c>
      <c r="M16" s="9">
        <v>162</v>
      </c>
      <c r="N16" s="1">
        <f t="shared" si="0"/>
        <v>-1.8000000000000114</v>
      </c>
      <c r="O16" s="1">
        <f>M16-'Inventory &amp; P&amp;L'!$K$6</f>
        <v>1.8000000000000114</v>
      </c>
    </row>
    <row r="17" spans="9:15" ht="15">
      <c r="I17" s="1">
        <f>IF(COUNTIF($I$5:I16,I16)=5,I16+1,I16)</f>
        <v>3</v>
      </c>
      <c r="J17" s="9">
        <v>1</v>
      </c>
      <c r="K17" s="9">
        <v>3</v>
      </c>
      <c r="L17" s="1">
        <v>1</v>
      </c>
      <c r="M17" s="9">
        <v>160</v>
      </c>
      <c r="N17" s="1">
        <f t="shared" si="0"/>
        <v>0.19999999999998863</v>
      </c>
      <c r="O17" s="1">
        <f>M17-'Inventory &amp; P&amp;L'!$K$6</f>
        <v>-0.19999999999998863</v>
      </c>
    </row>
    <row r="18" spans="9:15" ht="15">
      <c r="I18" s="1">
        <f>IF(COUNTIF($I$5:I17,I17)=5,I17+1,I17)</f>
        <v>3</v>
      </c>
      <c r="J18" s="9">
        <v>2</v>
      </c>
      <c r="K18" s="9">
        <v>4</v>
      </c>
      <c r="L18" s="1">
        <v>1</v>
      </c>
      <c r="M18" s="9">
        <v>160</v>
      </c>
      <c r="N18" s="1">
        <f t="shared" si="0"/>
        <v>0.19999999999998863</v>
      </c>
      <c r="O18" s="1">
        <f>M18-'Inventory &amp; P&amp;L'!$K$6</f>
        <v>-0.19999999999998863</v>
      </c>
    </row>
    <row r="19" spans="9:15" ht="15">
      <c r="I19" s="1">
        <f>IF(COUNTIF($I$5:I18,I18)=5,I18+1,I18)</f>
        <v>3</v>
      </c>
      <c r="J19" s="9">
        <v>5</v>
      </c>
      <c r="K19" s="9">
        <v>5</v>
      </c>
      <c r="L19" s="1">
        <v>1</v>
      </c>
      <c r="M19" s="9">
        <v>162</v>
      </c>
      <c r="N19" s="1">
        <f t="shared" si="0"/>
        <v>-1.8000000000000114</v>
      </c>
      <c r="O19" s="1">
        <f>M19-'Inventory &amp; P&amp;L'!$K$6</f>
        <v>1.8000000000000114</v>
      </c>
    </row>
    <row r="20" spans="9:15" ht="15">
      <c r="I20" s="1">
        <f>IF(COUNTIF($I$5:I19,I19)=5,I19+1,I19)</f>
        <v>4</v>
      </c>
      <c r="J20" s="9">
        <v>1</v>
      </c>
      <c r="K20" s="9">
        <v>5</v>
      </c>
      <c r="L20" s="1">
        <v>1</v>
      </c>
      <c r="M20" s="9">
        <v>160</v>
      </c>
      <c r="N20" s="1">
        <f t="shared" si="0"/>
        <v>0.19999999999998863</v>
      </c>
      <c r="O20" s="1">
        <f>M20-'Inventory &amp; P&amp;L'!$K$6</f>
        <v>-0.19999999999998863</v>
      </c>
    </row>
    <row r="21" spans="9:15" ht="15">
      <c r="I21" s="1">
        <f>IF(COUNTIF($I$5:I20,I20)=5,I20+1,I20)</f>
        <v>4</v>
      </c>
      <c r="J21" s="9">
        <v>2</v>
      </c>
      <c r="K21" s="9">
        <v>5</v>
      </c>
      <c r="L21" s="1">
        <v>1</v>
      </c>
      <c r="M21" s="9">
        <v>160</v>
      </c>
      <c r="N21" s="1">
        <f t="shared" si="0"/>
        <v>0.19999999999998863</v>
      </c>
      <c r="O21" s="1">
        <f>M21-'Inventory &amp; P&amp;L'!$K$6</f>
        <v>-0.19999999999998863</v>
      </c>
    </row>
    <row r="22" spans="9:15" ht="15">
      <c r="I22" s="1">
        <f>IF(COUNTIF($I$5:I21,I21)=5,I21+1,I21)</f>
        <v>4</v>
      </c>
      <c r="J22" s="9">
        <v>2</v>
      </c>
      <c r="K22" s="9">
        <v>3</v>
      </c>
      <c r="L22" s="1">
        <v>1</v>
      </c>
      <c r="M22" s="9">
        <v>158</v>
      </c>
      <c r="N22" s="1">
        <f t="shared" si="0"/>
        <v>2.1999999999999886</v>
      </c>
      <c r="O22" s="1">
        <f>M22-'Inventory &amp; P&amp;L'!$K$6</f>
        <v>-2.1999999999999886</v>
      </c>
    </row>
    <row r="23" spans="9:15" ht="15">
      <c r="I23" s="1">
        <f>IF(COUNTIF($I$5:I22,I22)=5,I22+1,I22)</f>
        <v>4</v>
      </c>
      <c r="J23" s="9">
        <v>4</v>
      </c>
      <c r="K23" s="9">
        <v>5</v>
      </c>
      <c r="L23" s="1">
        <v>1</v>
      </c>
      <c r="M23" s="9">
        <v>160</v>
      </c>
      <c r="N23" s="1">
        <f t="shared" si="0"/>
        <v>0.19999999999998863</v>
      </c>
      <c r="O23" s="1">
        <f>M23-'Inventory &amp; P&amp;L'!$K$6</f>
        <v>-0.19999999999998863</v>
      </c>
    </row>
    <row r="24" spans="9:15" ht="15">
      <c r="I24" s="1">
        <f>IF(COUNTIF($I$5:I23,I23)=5,I23+1,I23)</f>
        <v>4</v>
      </c>
      <c r="J24" s="9">
        <v>5</v>
      </c>
      <c r="K24" s="9">
        <v>5</v>
      </c>
      <c r="L24" s="1">
        <v>1</v>
      </c>
      <c r="M24" s="9">
        <v>160</v>
      </c>
      <c r="N24" s="1">
        <f t="shared" si="0"/>
        <v>0.19999999999998863</v>
      </c>
      <c r="O24" s="1">
        <f>M24-'Inventory &amp; P&amp;L'!$K$6</f>
        <v>-0.19999999999998863</v>
      </c>
    </row>
    <row r="25" spans="9:15" ht="15">
      <c r="I25" s="1">
        <f>IF(COUNTIF($I$5:I24,I24)=5,I24+1,I24)</f>
        <v>5</v>
      </c>
      <c r="J25" s="9">
        <v>5</v>
      </c>
      <c r="K25" s="9">
        <v>1</v>
      </c>
      <c r="L25" s="1">
        <v>1</v>
      </c>
      <c r="M25" s="9">
        <v>161</v>
      </c>
      <c r="N25" s="1">
        <f t="shared" si="0"/>
        <v>-0.8000000000000114</v>
      </c>
      <c r="O25" s="1">
        <f>M25-'Inventory &amp; P&amp;L'!$K$6</f>
        <v>0.8000000000000114</v>
      </c>
    </row>
    <row r="26" spans="9:15" ht="15">
      <c r="I26" s="1">
        <f>IF(COUNTIF($I$5:I25,I25)=5,I25+1,I25)</f>
        <v>5</v>
      </c>
      <c r="J26" s="9">
        <v>2</v>
      </c>
      <c r="K26" s="9">
        <v>2</v>
      </c>
      <c r="L26" s="1">
        <v>1</v>
      </c>
      <c r="M26" s="9">
        <v>166</v>
      </c>
      <c r="N26" s="1">
        <f t="shared" si="0"/>
        <v>-5.800000000000011</v>
      </c>
      <c r="O26" s="1">
        <f>M26-'Inventory &amp; P&amp;L'!$K$6</f>
        <v>5.800000000000011</v>
      </c>
    </row>
    <row r="27" spans="9:15" ht="15">
      <c r="I27" s="1">
        <f>IF(COUNTIF($I$5:I26,I26)=5,I26+1,I26)</f>
        <v>5</v>
      </c>
      <c r="J27" s="9">
        <v>5</v>
      </c>
      <c r="K27" s="9">
        <v>3</v>
      </c>
      <c r="L27" s="1">
        <v>1</v>
      </c>
      <c r="M27" s="9">
        <v>161</v>
      </c>
      <c r="N27" s="1">
        <f t="shared" si="0"/>
        <v>-0.8000000000000114</v>
      </c>
      <c r="O27" s="1">
        <f>M27-'Inventory &amp; P&amp;L'!$K$6</f>
        <v>0.8000000000000114</v>
      </c>
    </row>
    <row r="28" spans="9:15" ht="15">
      <c r="I28" s="1">
        <f>IF(COUNTIF($I$5:I27,I27)=5,I27+1,I27)</f>
        <v>5</v>
      </c>
      <c r="J28" s="9">
        <v>5</v>
      </c>
      <c r="K28" s="9">
        <v>4</v>
      </c>
      <c r="L28" s="1">
        <v>1</v>
      </c>
      <c r="M28" s="9">
        <v>161</v>
      </c>
      <c r="N28" s="1">
        <f t="shared" si="0"/>
        <v>-0.8000000000000114</v>
      </c>
      <c r="O28" s="1">
        <f>M28-'Inventory &amp; P&amp;L'!$K$6</f>
        <v>0.8000000000000114</v>
      </c>
    </row>
    <row r="29" spans="9:15" ht="15">
      <c r="I29" s="1">
        <f>IF(COUNTIF($I$5:I28,I28)=5,I28+1,I28)</f>
        <v>5</v>
      </c>
      <c r="J29" s="9">
        <v>5</v>
      </c>
      <c r="K29" s="9">
        <v>5</v>
      </c>
      <c r="L29" s="1">
        <v>1</v>
      </c>
      <c r="M29" s="9">
        <v>161</v>
      </c>
      <c r="N29" s="1">
        <f t="shared" si="0"/>
        <v>-0.8000000000000114</v>
      </c>
      <c r="O29" s="1">
        <f>M29-'Inventory &amp; P&amp;L'!$K$6</f>
        <v>0.8000000000000114</v>
      </c>
    </row>
    <row r="30" spans="9:15" ht="15">
      <c r="I30" s="1">
        <f>IF(COUNTIF($I$5:I29,I29)=5,I29+1,I29)</f>
        <v>6</v>
      </c>
      <c r="J30" s="9">
        <v>1</v>
      </c>
      <c r="K30" s="9">
        <v>1</v>
      </c>
      <c r="L30" s="1">
        <v>1</v>
      </c>
      <c r="M30" s="9">
        <v>159</v>
      </c>
      <c r="N30" s="1">
        <f t="shared" si="0"/>
        <v>1.1999999999999886</v>
      </c>
      <c r="O30" s="1">
        <f>M30-'Inventory &amp; P&amp;L'!$K$6</f>
        <v>-1.1999999999999886</v>
      </c>
    </row>
    <row r="31" spans="9:15" ht="15">
      <c r="I31" s="1">
        <f>IF(COUNTIF($I$5:I30,I30)=5,I30+1,I30)</f>
        <v>6</v>
      </c>
      <c r="J31" s="9">
        <v>2</v>
      </c>
      <c r="K31" s="9">
        <v>2</v>
      </c>
      <c r="L31" s="1">
        <v>1</v>
      </c>
      <c r="M31" s="9">
        <v>164</v>
      </c>
      <c r="N31" s="1">
        <f t="shared" si="0"/>
        <v>-3.8000000000000114</v>
      </c>
      <c r="O31" s="1">
        <f>M31-'Inventory &amp; P&amp;L'!$K$6</f>
        <v>3.8000000000000114</v>
      </c>
    </row>
    <row r="32" spans="9:15" ht="15">
      <c r="I32" s="1">
        <f>IF(COUNTIF($I$5:I31,I31)=5,I31+1,I31)</f>
        <v>6</v>
      </c>
      <c r="J32" s="9">
        <v>1</v>
      </c>
      <c r="K32" s="9">
        <v>3</v>
      </c>
      <c r="L32" s="1">
        <v>1</v>
      </c>
      <c r="M32" s="9">
        <v>159</v>
      </c>
      <c r="N32" s="1">
        <f t="shared" si="0"/>
        <v>1.1999999999999886</v>
      </c>
      <c r="O32" s="1">
        <f>M32-'Inventory &amp; P&amp;L'!$K$6</f>
        <v>-1.1999999999999886</v>
      </c>
    </row>
    <row r="33" spans="9:15" ht="15">
      <c r="I33" s="1">
        <f>IF(COUNTIF($I$5:I32,I32)=5,I32+1,I32)</f>
        <v>6</v>
      </c>
      <c r="J33" s="9">
        <v>1</v>
      </c>
      <c r="K33" s="9">
        <v>4</v>
      </c>
      <c r="L33" s="1">
        <v>1</v>
      </c>
      <c r="M33" s="9">
        <v>159</v>
      </c>
      <c r="N33" s="1">
        <f t="shared" si="0"/>
        <v>1.1999999999999886</v>
      </c>
      <c r="O33" s="1">
        <f>M33-'Inventory &amp; P&amp;L'!$K$6</f>
        <v>-1.1999999999999886</v>
      </c>
    </row>
    <row r="34" spans="9:15" ht="15">
      <c r="I34" s="1">
        <f>IF(COUNTIF($I$5:I33,I33)=5,I33+1,I33)</f>
        <v>6</v>
      </c>
      <c r="J34" s="9">
        <v>1</v>
      </c>
      <c r="K34" s="9">
        <v>5</v>
      </c>
      <c r="L34" s="1">
        <v>1</v>
      </c>
      <c r="M34" s="9">
        <v>159</v>
      </c>
      <c r="N34" s="1">
        <f t="shared" si="0"/>
        <v>1.1999999999999886</v>
      </c>
      <c r="O34" s="1">
        <f>M34-'Inventory &amp; P&amp;L'!$K$6</f>
        <v>-1.1999999999999886</v>
      </c>
    </row>
    <row r="35" spans="9:15" ht="15">
      <c r="I35" s="1">
        <f>IF(COUNTIF($I$5:I34,I34)=5,I34+1,I34)</f>
        <v>7</v>
      </c>
      <c r="J35" s="9">
        <v>3</v>
      </c>
      <c r="K35" s="9">
        <v>1</v>
      </c>
      <c r="L35" s="1">
        <v>1</v>
      </c>
      <c r="M35" s="9">
        <v>162</v>
      </c>
      <c r="N35" s="1">
        <f t="shared" si="0"/>
        <v>-1.8000000000000114</v>
      </c>
      <c r="O35" s="1">
        <f>M35-'Inventory &amp; P&amp;L'!$K$6</f>
        <v>1.8000000000000114</v>
      </c>
    </row>
    <row r="36" spans="9:15" ht="15">
      <c r="I36" s="1">
        <f>IF(COUNTIF($I$5:I35,I35)=5,I35+1,I35)</f>
        <v>7</v>
      </c>
      <c r="J36" s="9">
        <v>3</v>
      </c>
      <c r="K36" s="9">
        <v>2</v>
      </c>
      <c r="L36" s="1">
        <v>1</v>
      </c>
      <c r="M36" s="9">
        <v>162</v>
      </c>
      <c r="N36" s="1">
        <f t="shared" si="0"/>
        <v>-1.8000000000000114</v>
      </c>
      <c r="O36" s="1">
        <f>M36-'Inventory &amp; P&amp;L'!$K$6</f>
        <v>1.8000000000000114</v>
      </c>
    </row>
    <row r="37" spans="9:15" ht="15">
      <c r="I37" s="1">
        <f>IF(COUNTIF($I$5:I36,I36)=5,I36+1,I36)</f>
        <v>7</v>
      </c>
      <c r="J37" s="9">
        <v>3</v>
      </c>
      <c r="K37" s="9">
        <v>3</v>
      </c>
      <c r="L37" s="1">
        <v>1</v>
      </c>
      <c r="M37" s="9">
        <v>162</v>
      </c>
      <c r="N37" s="1">
        <f t="shared" si="0"/>
        <v>-1.8000000000000114</v>
      </c>
      <c r="O37" s="1">
        <f>M37-'Inventory &amp; P&amp;L'!$K$6</f>
        <v>1.8000000000000114</v>
      </c>
    </row>
    <row r="38" spans="9:15" ht="15">
      <c r="I38" s="1">
        <f>IF(COUNTIF($I$5:I37,I37)=5,I37+1,I37)</f>
        <v>7</v>
      </c>
      <c r="J38" s="9">
        <v>3</v>
      </c>
      <c r="K38" s="9">
        <v>4</v>
      </c>
      <c r="L38" s="1">
        <v>1</v>
      </c>
      <c r="M38" s="9">
        <v>162</v>
      </c>
      <c r="N38" s="1">
        <f t="shared" si="0"/>
        <v>-1.8000000000000114</v>
      </c>
      <c r="O38" s="1">
        <f>M38-'Inventory &amp; P&amp;L'!$K$6</f>
        <v>1.8000000000000114</v>
      </c>
    </row>
    <row r="39" spans="9:15" ht="15">
      <c r="I39" s="1">
        <f>IF(COUNTIF($I$5:I38,I38)=5,I38+1,I38)</f>
        <v>7</v>
      </c>
      <c r="J39" s="9">
        <v>3</v>
      </c>
      <c r="K39" s="9">
        <v>5</v>
      </c>
      <c r="L39" s="1">
        <v>1</v>
      </c>
      <c r="M39" s="9">
        <v>162</v>
      </c>
      <c r="N39" s="1">
        <f t="shared" si="0"/>
        <v>-1.8000000000000114</v>
      </c>
      <c r="O39" s="1">
        <f>M39-'Inventory &amp; P&amp;L'!$K$6</f>
        <v>1.8000000000000114</v>
      </c>
    </row>
    <row r="40" spans="9:15" ht="15">
      <c r="I40" s="1">
        <f>IF(COUNTIF($I$5:I39,I39)=5,I39+1,I39)</f>
        <v>8</v>
      </c>
      <c r="J40" s="9">
        <v>1</v>
      </c>
      <c r="K40" s="9">
        <v>1</v>
      </c>
      <c r="L40" s="1">
        <v>1</v>
      </c>
      <c r="M40" s="9">
        <v>161</v>
      </c>
      <c r="N40" s="1">
        <f t="shared" si="0"/>
        <v>-0.8000000000000114</v>
      </c>
      <c r="O40" s="1">
        <f>M40-'Inventory &amp; P&amp;L'!$K$6</f>
        <v>0.8000000000000114</v>
      </c>
    </row>
    <row r="41" spans="9:15" ht="15">
      <c r="I41" s="1">
        <f>IF(COUNTIF($I$5:I40,I40)=5,I40+1,I40)</f>
        <v>8</v>
      </c>
      <c r="J41" s="9">
        <v>1</v>
      </c>
      <c r="K41" s="9">
        <v>2</v>
      </c>
      <c r="L41" s="1">
        <v>1</v>
      </c>
      <c r="M41" s="9">
        <v>161</v>
      </c>
      <c r="N41" s="1">
        <f t="shared" si="0"/>
        <v>-0.8000000000000114</v>
      </c>
      <c r="O41" s="1">
        <f>M41-'Inventory &amp; P&amp;L'!$K$6</f>
        <v>0.8000000000000114</v>
      </c>
    </row>
    <row r="42" spans="9:15" ht="15">
      <c r="I42" s="1">
        <f>IF(COUNTIF($I$5:I41,I41)=5,I41+1,I41)</f>
        <v>8</v>
      </c>
      <c r="J42" s="9">
        <v>1</v>
      </c>
      <c r="K42" s="9">
        <v>3</v>
      </c>
      <c r="L42" s="1">
        <v>1</v>
      </c>
      <c r="M42" s="9">
        <v>161</v>
      </c>
      <c r="N42" s="1">
        <f t="shared" si="0"/>
        <v>-0.8000000000000114</v>
      </c>
      <c r="O42" s="1">
        <f>M42-'Inventory &amp; P&amp;L'!$K$6</f>
        <v>0.8000000000000114</v>
      </c>
    </row>
    <row r="43" spans="9:15" ht="15">
      <c r="I43" s="1">
        <f>IF(COUNTIF($I$5:I42,I42)=5,I42+1,I42)</f>
        <v>8</v>
      </c>
      <c r="J43" s="9">
        <v>4</v>
      </c>
      <c r="K43" s="9">
        <v>3</v>
      </c>
      <c r="L43" s="1">
        <v>1</v>
      </c>
      <c r="M43" s="9">
        <v>164</v>
      </c>
      <c r="N43" s="1">
        <f t="shared" si="0"/>
        <v>-3.8000000000000114</v>
      </c>
      <c r="O43" s="1">
        <f>M43-'Inventory &amp; P&amp;L'!$K$6</f>
        <v>3.8000000000000114</v>
      </c>
    </row>
    <row r="44" spans="9:15" ht="15">
      <c r="I44" s="1">
        <f>IF(COUNTIF($I$5:I43,I43)=5,I43+1,I43)</f>
        <v>8</v>
      </c>
      <c r="J44" s="9">
        <v>1</v>
      </c>
      <c r="K44" s="9">
        <v>5</v>
      </c>
      <c r="L44" s="1">
        <v>1</v>
      </c>
      <c r="M44" s="9">
        <v>161</v>
      </c>
      <c r="N44" s="1">
        <f t="shared" si="0"/>
        <v>-0.8000000000000114</v>
      </c>
      <c r="O44" s="1">
        <f>M44-'Inventory &amp; P&amp;L'!$K$6</f>
        <v>0.8000000000000114</v>
      </c>
    </row>
    <row r="45" spans="9:15" ht="15">
      <c r="I45" s="1">
        <f>IF(COUNTIF($I$5:I44,I44)=5,I44+1,I44)</f>
        <v>9</v>
      </c>
      <c r="J45" s="9">
        <v>5</v>
      </c>
      <c r="K45" s="9">
        <v>1</v>
      </c>
      <c r="L45" s="1">
        <v>1</v>
      </c>
      <c r="M45" s="9">
        <v>161</v>
      </c>
      <c r="N45" s="1">
        <f t="shared" si="0"/>
        <v>-0.8000000000000114</v>
      </c>
      <c r="O45" s="1">
        <f>M45-'Inventory &amp; P&amp;L'!$K$6</f>
        <v>0.8000000000000114</v>
      </c>
    </row>
    <row r="46" spans="9:15" ht="15">
      <c r="I46" s="1">
        <f>IF(COUNTIF($I$5:I45,I45)=5,I45+1,I45)</f>
        <v>9</v>
      </c>
      <c r="J46" s="9">
        <v>2</v>
      </c>
      <c r="K46" s="9">
        <v>2</v>
      </c>
      <c r="L46" s="1">
        <v>1</v>
      </c>
      <c r="M46" s="9">
        <v>162</v>
      </c>
      <c r="N46" s="1">
        <f t="shared" si="0"/>
        <v>-1.8000000000000114</v>
      </c>
      <c r="O46" s="1">
        <f>M46-'Inventory &amp; P&amp;L'!$K$6</f>
        <v>1.8000000000000114</v>
      </c>
    </row>
    <row r="47" spans="9:15" ht="15">
      <c r="I47" s="1">
        <f>IF(COUNTIF($I$5:I46,I46)=5,I46+1,I46)</f>
        <v>9</v>
      </c>
      <c r="J47" s="9">
        <v>3</v>
      </c>
      <c r="K47" s="9">
        <v>2</v>
      </c>
      <c r="L47" s="1">
        <v>1</v>
      </c>
      <c r="M47" s="9">
        <v>162</v>
      </c>
      <c r="N47" s="1">
        <f t="shared" si="0"/>
        <v>-1.8000000000000114</v>
      </c>
      <c r="O47" s="1">
        <f>M47-'Inventory &amp; P&amp;L'!$K$6</f>
        <v>1.8000000000000114</v>
      </c>
    </row>
    <row r="48" spans="9:15" ht="15">
      <c r="I48" s="1">
        <f>IF(COUNTIF($I$5:I47,I47)=5,I47+1,I47)</f>
        <v>9</v>
      </c>
      <c r="J48" s="9">
        <v>4</v>
      </c>
      <c r="K48" s="9">
        <v>2</v>
      </c>
      <c r="L48" s="1">
        <v>1</v>
      </c>
      <c r="M48" s="9">
        <v>162</v>
      </c>
      <c r="N48" s="1">
        <f t="shared" si="0"/>
        <v>-1.8000000000000114</v>
      </c>
      <c r="O48" s="1">
        <f>M48-'Inventory &amp; P&amp;L'!$K$6</f>
        <v>1.8000000000000114</v>
      </c>
    </row>
    <row r="49" spans="9:15" ht="15">
      <c r="I49" s="1">
        <f>IF(COUNTIF($I$5:I48,I48)=5,I48+1,I48)</f>
        <v>9</v>
      </c>
      <c r="J49" s="9">
        <v>5</v>
      </c>
      <c r="K49" s="9">
        <v>2</v>
      </c>
      <c r="L49" s="1">
        <v>1</v>
      </c>
      <c r="M49" s="9">
        <v>162</v>
      </c>
      <c r="N49" s="1">
        <f t="shared" si="0"/>
        <v>-1.8000000000000114</v>
      </c>
      <c r="O49" s="1">
        <f>M49-'Inventory &amp; P&amp;L'!$K$6</f>
        <v>1.8000000000000114</v>
      </c>
    </row>
    <row r="50" spans="9:15" ht="15">
      <c r="I50" s="1">
        <f>IF(COUNTIF($I$5:I49,I49)=5,I49+1,I49)</f>
        <v>10</v>
      </c>
      <c r="J50" s="9">
        <v>1</v>
      </c>
      <c r="K50" s="9">
        <v>1</v>
      </c>
      <c r="L50" s="1">
        <v>1</v>
      </c>
      <c r="M50" s="9">
        <v>162</v>
      </c>
      <c r="N50" s="1">
        <f t="shared" si="0"/>
        <v>-1.8000000000000114</v>
      </c>
      <c r="O50" s="1">
        <f>M50-'Inventory &amp; P&amp;L'!$K$6</f>
        <v>1.8000000000000114</v>
      </c>
    </row>
    <row r="51" spans="9:15" ht="15">
      <c r="I51" s="1">
        <f>IF(COUNTIF($I$5:I50,I50)=5,I50+1,I50)</f>
        <v>10</v>
      </c>
      <c r="J51" s="9">
        <v>1</v>
      </c>
      <c r="K51" s="9">
        <v>2</v>
      </c>
      <c r="L51" s="1">
        <v>1</v>
      </c>
      <c r="M51" s="9">
        <v>162</v>
      </c>
      <c r="N51" s="1">
        <f t="shared" si="0"/>
        <v>-1.8000000000000114</v>
      </c>
      <c r="O51" s="1">
        <f>M51-'Inventory &amp; P&amp;L'!$K$6</f>
        <v>1.8000000000000114</v>
      </c>
    </row>
    <row r="52" spans="9:15" ht="15">
      <c r="I52" s="1">
        <f>IF(COUNTIF($I$5:I51,I51)=5,I51+1,I51)</f>
        <v>10</v>
      </c>
      <c r="J52" s="9">
        <v>3</v>
      </c>
      <c r="K52" s="9">
        <v>2</v>
      </c>
      <c r="L52" s="1">
        <v>1</v>
      </c>
      <c r="M52" s="9">
        <v>164</v>
      </c>
      <c r="N52" s="1">
        <f t="shared" si="0"/>
        <v>-3.8000000000000114</v>
      </c>
      <c r="O52" s="1">
        <f>M52-'Inventory &amp; P&amp;L'!$K$6</f>
        <v>3.8000000000000114</v>
      </c>
    </row>
    <row r="53" spans="9:15" ht="15">
      <c r="I53" s="1">
        <f>IF(COUNTIF($I$5:I52,I52)=5,I52+1,I52)</f>
        <v>10</v>
      </c>
      <c r="J53" s="9">
        <v>4</v>
      </c>
      <c r="K53" s="9">
        <v>2</v>
      </c>
      <c r="L53" s="1">
        <v>1</v>
      </c>
      <c r="M53" s="9">
        <v>164</v>
      </c>
      <c r="N53" s="1">
        <f t="shared" si="0"/>
        <v>-3.8000000000000114</v>
      </c>
      <c r="O53" s="1">
        <f>M53-'Inventory &amp; P&amp;L'!$K$6</f>
        <v>3.8000000000000114</v>
      </c>
    </row>
    <row r="54" spans="9:15" ht="15">
      <c r="I54" s="1">
        <f>IF(COUNTIF($I$5:I53,I53)=5,I53+1,I53)</f>
        <v>10</v>
      </c>
      <c r="J54" s="9">
        <v>3</v>
      </c>
      <c r="K54" s="9">
        <v>5</v>
      </c>
      <c r="L54" s="1">
        <v>1</v>
      </c>
      <c r="M54" s="9">
        <v>162</v>
      </c>
      <c r="N54" s="1">
        <f t="shared" si="0"/>
        <v>-1.8000000000000114</v>
      </c>
      <c r="O54" s="1">
        <f>M54-'Inventory &amp; P&amp;L'!$K$6</f>
        <v>1.8000000000000114</v>
      </c>
    </row>
  </sheetData>
  <mergeCells count="2">
    <mergeCell ref="A3:G3"/>
    <mergeCell ref="I3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 topLeftCell="A1">
      <selection activeCell="B9" sqref="B9:E9"/>
    </sheetView>
  </sheetViews>
  <sheetFormatPr defaultColWidth="9.140625" defaultRowHeight="15"/>
  <cols>
    <col min="1" max="1" width="6.140625" style="1" bestFit="1" customWidth="1"/>
    <col min="2" max="2" width="6.00390625" style="1" bestFit="1" customWidth="1"/>
    <col min="3" max="3" width="4.140625" style="1" bestFit="1" customWidth="1"/>
    <col min="4" max="4" width="3.421875" style="1" bestFit="1" customWidth="1"/>
    <col min="5" max="5" width="4.00390625" style="1" bestFit="1" customWidth="1"/>
    <col min="6" max="6" width="9.140625" style="1" customWidth="1"/>
    <col min="7" max="7" width="4.00390625" style="1" hidden="1" customWidth="1"/>
    <col min="8" max="8" width="6.00390625" style="1" hidden="1" customWidth="1"/>
    <col min="9" max="9" width="4.421875" style="1" hidden="1" customWidth="1"/>
    <col min="10" max="10" width="9.140625" style="1" hidden="1" customWidth="1"/>
    <col min="11" max="11" width="4.00390625" style="1" hidden="1" customWidth="1"/>
    <col min="12" max="12" width="6.00390625" style="1" hidden="1" customWidth="1"/>
    <col min="13" max="13" width="5.00390625" style="1" hidden="1" customWidth="1"/>
    <col min="14" max="16384" width="9.140625" style="1" customWidth="1"/>
  </cols>
  <sheetData>
    <row r="1" spans="1:13" ht="15">
      <c r="A1" s="5" t="s">
        <v>2</v>
      </c>
      <c r="B1" s="5" t="s">
        <v>4</v>
      </c>
      <c r="C1" s="5" t="s">
        <v>12</v>
      </c>
      <c r="D1" s="5" t="s">
        <v>0</v>
      </c>
      <c r="E1" s="5" t="s">
        <v>1</v>
      </c>
      <c r="F1" s="5"/>
      <c r="G1" s="5" t="s">
        <v>12</v>
      </c>
      <c r="H1" s="5" t="s">
        <v>4</v>
      </c>
      <c r="I1" s="5" t="s">
        <v>10</v>
      </c>
      <c r="J1" s="5"/>
      <c r="K1" s="5" t="s">
        <v>12</v>
      </c>
      <c r="L1" s="5" t="s">
        <v>4</v>
      </c>
      <c r="M1" s="5" t="s">
        <v>11</v>
      </c>
    </row>
    <row r="2" spans="1:13" ht="15">
      <c r="A2" s="1">
        <v>1</v>
      </c>
      <c r="B2" s="1">
        <v>1</v>
      </c>
      <c r="C2" s="1" t="str">
        <f>A2&amp;"."&amp;B2</f>
        <v>1.1</v>
      </c>
      <c r="D2" s="9">
        <v>162</v>
      </c>
      <c r="E2" s="9">
        <v>172</v>
      </c>
      <c r="G2" s="1" t="str">
        <f>'Session 2'!$B$1&amp;"."&amp;'Team Bid-Ask'!H2</f>
        <v>10.1</v>
      </c>
      <c r="H2" s="1">
        <v>1</v>
      </c>
      <c r="I2" s="1">
        <f>VLOOKUP(G2,C:E,2,FALSE)</f>
        <v>162</v>
      </c>
      <c r="K2" s="1" t="str">
        <f>'Session 2'!$B$1&amp;"."&amp;'Team Bid-Ask'!L2</f>
        <v>10.1</v>
      </c>
      <c r="L2" s="1">
        <v>1</v>
      </c>
      <c r="M2" s="1">
        <f>VLOOKUP(K2,C:E,3,FALSE)</f>
        <v>172</v>
      </c>
    </row>
    <row r="3" spans="1:13" ht="15">
      <c r="A3" s="1">
        <f>IF(COUNTIF($A$2:A2,A2)=5,A2+1,A2)</f>
        <v>1</v>
      </c>
      <c r="B3" s="1">
        <v>2</v>
      </c>
      <c r="C3" s="1" t="str">
        <f aca="true" t="shared" si="0" ref="C3:C51">A3&amp;"."&amp;B3</f>
        <v>1.2</v>
      </c>
      <c r="D3" s="9">
        <v>158</v>
      </c>
      <c r="E3" s="9">
        <v>168</v>
      </c>
      <c r="G3" s="1" t="str">
        <f>'Session 2'!$B$1&amp;"."&amp;'Team Bid-Ask'!H3</f>
        <v>10.2</v>
      </c>
      <c r="H3" s="1">
        <v>2</v>
      </c>
      <c r="I3" s="1">
        <f>VLOOKUP(G3,C:E,2,FALSE)</f>
        <v>154</v>
      </c>
      <c r="K3" s="1" t="str">
        <f>'Session 2'!$B$1&amp;"."&amp;'Team Bid-Ask'!L3</f>
        <v>10.2</v>
      </c>
      <c r="L3" s="1">
        <v>2</v>
      </c>
      <c r="M3" s="1">
        <f>VLOOKUP(K3,C:E,3,FALSE)</f>
        <v>164</v>
      </c>
    </row>
    <row r="4" spans="1:13" ht="15">
      <c r="A4" s="1">
        <f>IF(COUNTIF($A$2:A3,A3)=5,A3+1,A3)</f>
        <v>1</v>
      </c>
      <c r="B4" s="1">
        <v>3</v>
      </c>
      <c r="C4" s="1" t="str">
        <f t="shared" si="0"/>
        <v>1.3</v>
      </c>
      <c r="D4" s="9">
        <v>147</v>
      </c>
      <c r="E4" s="9">
        <v>157</v>
      </c>
      <c r="G4" s="1" t="str">
        <f>'Session 2'!$B$1&amp;"."&amp;'Team Bid-Ask'!H4</f>
        <v>10.3</v>
      </c>
      <c r="H4" s="1">
        <v>3</v>
      </c>
      <c r="I4" s="1">
        <f>VLOOKUP(G4,C:E,2,FALSE)</f>
        <v>162</v>
      </c>
      <c r="K4" s="1" t="str">
        <f>'Session 2'!$B$1&amp;"."&amp;'Team Bid-Ask'!L4</f>
        <v>10.3</v>
      </c>
      <c r="L4" s="1">
        <v>3</v>
      </c>
      <c r="M4" s="1">
        <f>VLOOKUP(K4,C:E,3,FALSE)</f>
        <v>172</v>
      </c>
    </row>
    <row r="5" spans="1:13" ht="15">
      <c r="A5" s="1">
        <f>IF(COUNTIF($A$2:A4,A4)=5,A4+1,A4)</f>
        <v>1</v>
      </c>
      <c r="B5" s="1">
        <v>4</v>
      </c>
      <c r="C5" s="1" t="str">
        <f t="shared" si="0"/>
        <v>1.4</v>
      </c>
      <c r="D5" s="9">
        <v>158</v>
      </c>
      <c r="E5" s="9">
        <v>168</v>
      </c>
      <c r="G5" s="1" t="str">
        <f>'Session 2'!$B$1&amp;"."&amp;'Team Bid-Ask'!H5</f>
        <v>10.4</v>
      </c>
      <c r="H5" s="1">
        <v>4</v>
      </c>
      <c r="I5" s="1">
        <f>VLOOKUP(G5,C:E,2,FALSE)</f>
        <v>155</v>
      </c>
      <c r="K5" s="1" t="str">
        <f>'Session 2'!$B$1&amp;"."&amp;'Team Bid-Ask'!L5</f>
        <v>10.4</v>
      </c>
      <c r="L5" s="1">
        <v>4</v>
      </c>
      <c r="M5" s="1">
        <f>VLOOKUP(K5,C:E,3,FALSE)</f>
        <v>165</v>
      </c>
    </row>
    <row r="6" spans="1:13" ht="15">
      <c r="A6" s="1">
        <f>IF(COUNTIF($A$2:A5,A5)=5,A5+1,A5)</f>
        <v>1</v>
      </c>
      <c r="B6" s="1">
        <v>5</v>
      </c>
      <c r="C6" s="1" t="str">
        <f t="shared" si="0"/>
        <v>1.5</v>
      </c>
      <c r="D6" s="9">
        <v>165</v>
      </c>
      <c r="E6" s="9">
        <v>175</v>
      </c>
      <c r="G6" s="1" t="str">
        <f>'Session 2'!$B$1&amp;"."&amp;'Team Bid-Ask'!H6</f>
        <v>10.5</v>
      </c>
      <c r="H6" s="1">
        <v>5</v>
      </c>
      <c r="I6" s="1">
        <f>VLOOKUP(G6,C:E,2,FALSE)</f>
        <v>158</v>
      </c>
      <c r="K6" s="1" t="str">
        <f>'Session 2'!$B$1&amp;"."&amp;'Team Bid-Ask'!L6</f>
        <v>10.5</v>
      </c>
      <c r="L6" s="1">
        <v>5</v>
      </c>
      <c r="M6" s="1">
        <f>VLOOKUP(K6,C:E,3,FALSE)</f>
        <v>168</v>
      </c>
    </row>
    <row r="7" spans="1:5" ht="15">
      <c r="A7" s="1">
        <f>IF(COUNTIF($A$2:A6,A6)=5,A6+1,A6)</f>
        <v>2</v>
      </c>
      <c r="B7" s="1">
        <v>1</v>
      </c>
      <c r="C7" s="1" t="str">
        <f t="shared" si="0"/>
        <v>2.1</v>
      </c>
      <c r="D7" s="9">
        <v>155</v>
      </c>
      <c r="E7" s="9">
        <v>165</v>
      </c>
    </row>
    <row r="8" spans="1:5" ht="15">
      <c r="A8" s="1">
        <f>IF(COUNTIF($A$2:A7,A7)=5,A7+1,A7)</f>
        <v>2</v>
      </c>
      <c r="B8" s="1">
        <v>2</v>
      </c>
      <c r="C8" s="1" t="str">
        <f t="shared" si="0"/>
        <v>2.2</v>
      </c>
      <c r="D8" s="9">
        <v>158</v>
      </c>
      <c r="E8" s="9">
        <v>168</v>
      </c>
    </row>
    <row r="9" spans="1:5" ht="15">
      <c r="A9" s="1">
        <f>IF(COUNTIF($A$2:A8,A8)=5,A8+1,A8)</f>
        <v>2</v>
      </c>
      <c r="B9" s="1">
        <v>3</v>
      </c>
      <c r="C9" s="1" t="str">
        <f t="shared" si="0"/>
        <v>2.3</v>
      </c>
      <c r="D9" s="9">
        <v>167</v>
      </c>
      <c r="E9" s="9">
        <v>177</v>
      </c>
    </row>
    <row r="10" spans="1:5" ht="15">
      <c r="A10" s="1">
        <f>IF(COUNTIF($A$2:A9,A9)=5,A9+1,A9)</f>
        <v>2</v>
      </c>
      <c r="B10" s="1">
        <v>4</v>
      </c>
      <c r="C10" s="1" t="str">
        <f t="shared" si="0"/>
        <v>2.4</v>
      </c>
      <c r="D10" s="9">
        <v>158</v>
      </c>
      <c r="E10" s="9">
        <v>168</v>
      </c>
    </row>
    <row r="11" spans="1:5" ht="15">
      <c r="A11" s="1">
        <f>IF(COUNTIF($A$2:A10,A10)=5,A10+1,A10)</f>
        <v>2</v>
      </c>
      <c r="B11" s="1">
        <v>5</v>
      </c>
      <c r="C11" s="1" t="str">
        <f t="shared" si="0"/>
        <v>2.5</v>
      </c>
      <c r="D11" s="9">
        <v>152</v>
      </c>
      <c r="E11" s="9">
        <v>162</v>
      </c>
    </row>
    <row r="12" spans="1:5" ht="15">
      <c r="A12" s="1">
        <f>IF(COUNTIF($A$2:A11,A11)=5,A11+1,A11)</f>
        <v>3</v>
      </c>
      <c r="B12" s="1">
        <v>1</v>
      </c>
      <c r="C12" s="1" t="str">
        <f t="shared" si="0"/>
        <v>3.1</v>
      </c>
      <c r="D12" s="9">
        <v>160</v>
      </c>
      <c r="E12" s="9">
        <v>170</v>
      </c>
    </row>
    <row r="13" spans="1:5" ht="15">
      <c r="A13" s="1">
        <f>IF(COUNTIF($A$2:A12,A12)=5,A12+1,A12)</f>
        <v>3</v>
      </c>
      <c r="B13" s="1">
        <v>2</v>
      </c>
      <c r="C13" s="1" t="str">
        <f t="shared" si="0"/>
        <v>3.2</v>
      </c>
      <c r="D13" s="9">
        <v>160</v>
      </c>
      <c r="E13" s="9">
        <v>170</v>
      </c>
    </row>
    <row r="14" spans="1:5" ht="15">
      <c r="A14" s="1">
        <f>IF(COUNTIF($A$2:A13,A13)=5,A13+1,A13)</f>
        <v>3</v>
      </c>
      <c r="B14" s="1">
        <v>3</v>
      </c>
      <c r="C14" s="1" t="str">
        <f t="shared" si="0"/>
        <v>3.3</v>
      </c>
      <c r="D14" s="9">
        <v>158</v>
      </c>
      <c r="E14" s="9">
        <v>168</v>
      </c>
    </row>
    <row r="15" spans="1:5" ht="15">
      <c r="A15" s="1">
        <f>IF(COUNTIF($A$2:A14,A14)=5,A14+1,A14)</f>
        <v>3</v>
      </c>
      <c r="B15" s="1">
        <v>4</v>
      </c>
      <c r="C15" s="1" t="str">
        <f t="shared" si="0"/>
        <v>3.4</v>
      </c>
      <c r="D15" s="9">
        <v>155</v>
      </c>
      <c r="E15" s="9">
        <v>165</v>
      </c>
    </row>
    <row r="16" spans="1:5" ht="15">
      <c r="A16" s="1">
        <f>IF(COUNTIF($A$2:A15,A15)=5,A15+1,A15)</f>
        <v>3</v>
      </c>
      <c r="B16" s="1">
        <v>5</v>
      </c>
      <c r="C16" s="1" t="str">
        <f t="shared" si="0"/>
        <v>3.5</v>
      </c>
      <c r="D16" s="9">
        <v>152</v>
      </c>
      <c r="E16" s="9">
        <v>162</v>
      </c>
    </row>
    <row r="17" spans="1:5" ht="15">
      <c r="A17" s="1">
        <f>IF(COUNTIF($A$2:A16,A16)=5,A16+1,A16)</f>
        <v>4</v>
      </c>
      <c r="B17" s="1">
        <v>1</v>
      </c>
      <c r="C17" s="1" t="str">
        <f t="shared" si="0"/>
        <v>4.1</v>
      </c>
      <c r="D17" s="9">
        <v>157</v>
      </c>
      <c r="E17" s="9">
        <v>167</v>
      </c>
    </row>
    <row r="18" spans="1:5" ht="15">
      <c r="A18" s="1">
        <f>IF(COUNTIF($A$2:A17,A17)=5,A17+1,A17)</f>
        <v>4</v>
      </c>
      <c r="B18" s="1">
        <v>2</v>
      </c>
      <c r="C18" s="1" t="str">
        <f t="shared" si="0"/>
        <v>4.2</v>
      </c>
      <c r="D18" s="9">
        <v>158</v>
      </c>
      <c r="E18" s="9">
        <v>168</v>
      </c>
    </row>
    <row r="19" spans="1:5" ht="15">
      <c r="A19" s="1">
        <f>IF(COUNTIF($A$2:A18,A18)=5,A18+1,A18)</f>
        <v>4</v>
      </c>
      <c r="B19" s="1">
        <v>3</v>
      </c>
      <c r="C19" s="1" t="str">
        <f t="shared" si="0"/>
        <v>4.3</v>
      </c>
      <c r="D19" s="9">
        <v>155</v>
      </c>
      <c r="E19" s="9">
        <v>165</v>
      </c>
    </row>
    <row r="20" spans="1:5" ht="15">
      <c r="A20" s="1">
        <f>IF(COUNTIF($A$2:A19,A19)=5,A19+1,A19)</f>
        <v>4</v>
      </c>
      <c r="B20" s="1">
        <v>4</v>
      </c>
      <c r="C20" s="1" t="str">
        <f t="shared" si="0"/>
        <v>4.4</v>
      </c>
      <c r="D20" s="9">
        <v>155</v>
      </c>
      <c r="E20" s="9">
        <v>165</v>
      </c>
    </row>
    <row r="21" spans="1:5" ht="15">
      <c r="A21" s="1">
        <f>IF(COUNTIF($A$2:A20,A20)=5,A20+1,A20)</f>
        <v>4</v>
      </c>
      <c r="B21" s="1">
        <v>5</v>
      </c>
      <c r="C21" s="1" t="str">
        <f t="shared" si="0"/>
        <v>4.5</v>
      </c>
      <c r="D21" s="9">
        <v>150</v>
      </c>
      <c r="E21" s="9">
        <v>160</v>
      </c>
    </row>
    <row r="22" spans="1:5" ht="15">
      <c r="A22" s="1">
        <f>IF(COUNTIF($A$2:A21,A21)=5,A21+1,A21)</f>
        <v>5</v>
      </c>
      <c r="B22" s="1">
        <v>1</v>
      </c>
      <c r="C22" s="1" t="str">
        <f t="shared" si="0"/>
        <v>5.1</v>
      </c>
      <c r="D22" s="9">
        <v>156</v>
      </c>
      <c r="E22" s="9">
        <v>166</v>
      </c>
    </row>
    <row r="23" spans="1:5" ht="15">
      <c r="A23" s="1">
        <f>IF(COUNTIF($A$2:A22,A22)=5,A22+1,A22)</f>
        <v>5</v>
      </c>
      <c r="B23" s="1">
        <v>2</v>
      </c>
      <c r="C23" s="1" t="str">
        <f t="shared" si="0"/>
        <v>5.2</v>
      </c>
      <c r="D23" s="9">
        <v>156</v>
      </c>
      <c r="E23" s="9">
        <v>166</v>
      </c>
    </row>
    <row r="24" spans="1:5" ht="15">
      <c r="A24" s="1">
        <f>IF(COUNTIF($A$2:A23,A23)=5,A23+1,A23)</f>
        <v>5</v>
      </c>
      <c r="B24" s="1">
        <v>3</v>
      </c>
      <c r="C24" s="1" t="str">
        <f t="shared" si="0"/>
        <v>5.3</v>
      </c>
      <c r="D24" s="9">
        <v>157</v>
      </c>
      <c r="E24" s="9">
        <v>167</v>
      </c>
    </row>
    <row r="25" spans="1:5" ht="15">
      <c r="A25" s="1">
        <f>IF(COUNTIF($A$2:A24,A24)=5,A24+1,A24)</f>
        <v>5</v>
      </c>
      <c r="B25" s="1">
        <v>4</v>
      </c>
      <c r="C25" s="1" t="str">
        <f t="shared" si="0"/>
        <v>5.4</v>
      </c>
      <c r="D25" s="9">
        <v>156</v>
      </c>
      <c r="E25" s="9">
        <v>166</v>
      </c>
    </row>
    <row r="26" spans="1:5" ht="15">
      <c r="A26" s="1">
        <f>IF(COUNTIF($A$2:A25,A25)=5,A25+1,A25)</f>
        <v>5</v>
      </c>
      <c r="B26" s="1">
        <v>5</v>
      </c>
      <c r="C26" s="1" t="str">
        <f t="shared" si="0"/>
        <v>5.5</v>
      </c>
      <c r="D26" s="9">
        <v>161</v>
      </c>
      <c r="E26" s="9">
        <v>171</v>
      </c>
    </row>
    <row r="27" spans="1:5" ht="15">
      <c r="A27" s="1">
        <f>IF(COUNTIF($A$2:A26,A26)=5,A26+1,A26)</f>
        <v>6</v>
      </c>
      <c r="B27" s="1">
        <v>1</v>
      </c>
      <c r="C27" s="1" t="str">
        <f t="shared" si="0"/>
        <v>6.1</v>
      </c>
      <c r="D27" s="9">
        <v>159</v>
      </c>
      <c r="E27" s="9">
        <v>169</v>
      </c>
    </row>
    <row r="28" spans="1:5" ht="15">
      <c r="A28" s="1">
        <f>IF(COUNTIF($A$2:A27,A27)=5,A27+1,A27)</f>
        <v>6</v>
      </c>
      <c r="B28" s="1">
        <v>2</v>
      </c>
      <c r="C28" s="1" t="str">
        <f t="shared" si="0"/>
        <v>6.2</v>
      </c>
      <c r="D28" s="9">
        <v>154</v>
      </c>
      <c r="E28" s="9">
        <v>164</v>
      </c>
    </row>
    <row r="29" spans="1:5" ht="15">
      <c r="A29" s="1">
        <f>IF(COUNTIF($A$2:A28,A28)=5,A28+1,A28)</f>
        <v>6</v>
      </c>
      <c r="B29" s="1">
        <v>3</v>
      </c>
      <c r="C29" s="1" t="str">
        <f t="shared" si="0"/>
        <v>6.3</v>
      </c>
      <c r="D29" s="9">
        <v>158</v>
      </c>
      <c r="E29" s="9">
        <v>168</v>
      </c>
    </row>
    <row r="30" spans="1:5" ht="15">
      <c r="A30" s="1">
        <f>IF(COUNTIF($A$2:A29,A29)=5,A29+1,A29)</f>
        <v>6</v>
      </c>
      <c r="B30" s="1">
        <v>4</v>
      </c>
      <c r="C30" s="1" t="str">
        <f t="shared" si="0"/>
        <v>6.4</v>
      </c>
      <c r="D30" s="9">
        <v>156</v>
      </c>
      <c r="E30" s="9">
        <v>166</v>
      </c>
    </row>
    <row r="31" spans="1:5" ht="15">
      <c r="A31" s="1">
        <f>IF(COUNTIF($A$2:A30,A30)=5,A30+1,A30)</f>
        <v>6</v>
      </c>
      <c r="B31" s="1">
        <v>5</v>
      </c>
      <c r="C31" s="1" t="str">
        <f t="shared" si="0"/>
        <v>6.5</v>
      </c>
      <c r="D31" s="9">
        <v>158</v>
      </c>
      <c r="E31" s="9">
        <v>168</v>
      </c>
    </row>
    <row r="32" spans="1:5" ht="15">
      <c r="A32" s="1">
        <f>IF(COUNTIF($A$2:A31,A31)=5,A31+1,A31)</f>
        <v>7</v>
      </c>
      <c r="B32" s="1">
        <v>1</v>
      </c>
      <c r="C32" s="1" t="str">
        <f t="shared" si="0"/>
        <v>7.1</v>
      </c>
      <c r="D32" s="9">
        <v>159</v>
      </c>
      <c r="E32" s="9">
        <v>169</v>
      </c>
    </row>
    <row r="33" spans="1:5" ht="15">
      <c r="A33" s="1">
        <f>IF(COUNTIF($A$2:A32,A32)=5,A32+1,A32)</f>
        <v>7</v>
      </c>
      <c r="B33" s="1">
        <v>2</v>
      </c>
      <c r="C33" s="1" t="str">
        <f t="shared" si="0"/>
        <v>7.2</v>
      </c>
      <c r="D33" s="9">
        <v>159</v>
      </c>
      <c r="E33" s="9">
        <v>169</v>
      </c>
    </row>
    <row r="34" spans="1:5" ht="15">
      <c r="A34" s="1">
        <f>IF(COUNTIF($A$2:A33,A33)=5,A33+1,A33)</f>
        <v>7</v>
      </c>
      <c r="B34" s="1">
        <v>3</v>
      </c>
      <c r="C34" s="1" t="str">
        <f t="shared" si="0"/>
        <v>7.3</v>
      </c>
      <c r="D34" s="9">
        <v>162</v>
      </c>
      <c r="E34" s="9">
        <v>172</v>
      </c>
    </row>
    <row r="35" spans="1:5" ht="15">
      <c r="A35" s="1">
        <f>IF(COUNTIF($A$2:A34,A34)=5,A34+1,A34)</f>
        <v>7</v>
      </c>
      <c r="B35" s="1">
        <v>4</v>
      </c>
      <c r="C35" s="1" t="str">
        <f t="shared" si="0"/>
        <v>7.4</v>
      </c>
      <c r="D35" s="9">
        <v>157</v>
      </c>
      <c r="E35" s="9">
        <v>167</v>
      </c>
    </row>
    <row r="36" spans="1:5" ht="15">
      <c r="A36" s="1">
        <f>IF(COUNTIF($A$2:A35,A35)=5,A35+1,A35)</f>
        <v>7</v>
      </c>
      <c r="B36" s="1">
        <v>5</v>
      </c>
      <c r="C36" s="1" t="str">
        <f t="shared" si="0"/>
        <v>7.5</v>
      </c>
      <c r="D36" s="9">
        <v>159</v>
      </c>
      <c r="E36" s="9">
        <v>169</v>
      </c>
    </row>
    <row r="37" spans="1:5" ht="15">
      <c r="A37" s="1">
        <f>IF(COUNTIF($A$2:A36,A36)=5,A36+1,A36)</f>
        <v>8</v>
      </c>
      <c r="B37" s="1">
        <v>1</v>
      </c>
      <c r="C37" s="1" t="str">
        <f t="shared" si="0"/>
        <v>8.1</v>
      </c>
      <c r="D37" s="9">
        <v>161</v>
      </c>
      <c r="E37" s="9">
        <v>171</v>
      </c>
    </row>
    <row r="38" spans="1:5" ht="15">
      <c r="A38" s="1">
        <f>IF(COUNTIF($A$2:A37,A37)=5,A37+1,A37)</f>
        <v>8</v>
      </c>
      <c r="B38" s="1">
        <v>2</v>
      </c>
      <c r="C38" s="1" t="str">
        <f t="shared" si="0"/>
        <v>8.2</v>
      </c>
      <c r="D38" s="9">
        <v>156</v>
      </c>
      <c r="E38" s="9">
        <v>166</v>
      </c>
    </row>
    <row r="39" spans="1:5" ht="15">
      <c r="A39" s="1">
        <f>IF(COUNTIF($A$2:A38,A38)=5,A38+1,A38)</f>
        <v>8</v>
      </c>
      <c r="B39" s="1">
        <v>3</v>
      </c>
      <c r="C39" s="1" t="str">
        <f t="shared" si="0"/>
        <v>8.3</v>
      </c>
      <c r="D39" s="9">
        <v>154</v>
      </c>
      <c r="E39" s="9">
        <v>164</v>
      </c>
    </row>
    <row r="40" spans="1:5" ht="15">
      <c r="A40" s="1">
        <f>IF(COUNTIF($A$2:A39,A39)=5,A39+1,A39)</f>
        <v>8</v>
      </c>
      <c r="B40" s="1">
        <v>4</v>
      </c>
      <c r="C40" s="1" t="str">
        <f t="shared" si="0"/>
        <v>8.4</v>
      </c>
      <c r="D40" s="9">
        <v>158</v>
      </c>
      <c r="E40" s="9">
        <v>168</v>
      </c>
    </row>
    <row r="41" spans="1:5" ht="15">
      <c r="A41" s="1">
        <f>IF(COUNTIF($A$2:A40,A40)=5,A40+1,A40)</f>
        <v>8</v>
      </c>
      <c r="B41" s="1">
        <v>5</v>
      </c>
      <c r="C41" s="1" t="str">
        <f t="shared" si="0"/>
        <v>8.5</v>
      </c>
      <c r="D41" s="9">
        <v>158</v>
      </c>
      <c r="E41" s="9">
        <v>168</v>
      </c>
    </row>
    <row r="42" spans="1:5" ht="15">
      <c r="A42" s="1">
        <f>IF(COUNTIF($A$2:A41,A41)=5,A41+1,A41)</f>
        <v>9</v>
      </c>
      <c r="B42" s="1">
        <v>1</v>
      </c>
      <c r="C42" s="1" t="str">
        <f t="shared" si="0"/>
        <v>9.1</v>
      </c>
      <c r="D42" s="9">
        <v>157</v>
      </c>
      <c r="E42" s="9">
        <v>167</v>
      </c>
    </row>
    <row r="43" spans="1:5" ht="15">
      <c r="A43" s="1">
        <f>IF(COUNTIF($A$2:A42,A42)=5,A42+1,A42)</f>
        <v>9</v>
      </c>
      <c r="B43" s="1">
        <v>2</v>
      </c>
      <c r="C43" s="1" t="str">
        <f t="shared" si="0"/>
        <v>9.2</v>
      </c>
      <c r="D43" s="9">
        <v>152</v>
      </c>
      <c r="E43" s="9">
        <v>162</v>
      </c>
    </row>
    <row r="44" spans="1:5" ht="15">
      <c r="A44" s="1">
        <f>IF(COUNTIF($A$2:A43,A43)=5,A43+1,A43)</f>
        <v>9</v>
      </c>
      <c r="B44" s="1">
        <v>3</v>
      </c>
      <c r="C44" s="1" t="str">
        <f t="shared" si="0"/>
        <v>9.3</v>
      </c>
      <c r="D44" s="9">
        <v>159</v>
      </c>
      <c r="E44" s="9">
        <v>169</v>
      </c>
    </row>
    <row r="45" spans="1:5" ht="15">
      <c r="A45" s="1">
        <f>IF(COUNTIF($A$2:A44,A44)=5,A44+1,A44)</f>
        <v>9</v>
      </c>
      <c r="B45" s="1">
        <v>4</v>
      </c>
      <c r="C45" s="1" t="str">
        <f t="shared" si="0"/>
        <v>9.4</v>
      </c>
      <c r="D45" s="9">
        <v>155</v>
      </c>
      <c r="E45" s="9">
        <v>165</v>
      </c>
    </row>
    <row r="46" spans="1:5" ht="15">
      <c r="A46" s="1">
        <f>IF(COUNTIF($A$2:A45,A45)=5,A45+1,A45)</f>
        <v>9</v>
      </c>
      <c r="B46" s="1">
        <v>5</v>
      </c>
      <c r="C46" s="1" t="str">
        <f t="shared" si="0"/>
        <v>9.5</v>
      </c>
      <c r="D46" s="9">
        <v>161</v>
      </c>
      <c r="E46" s="9">
        <v>171</v>
      </c>
    </row>
    <row r="47" spans="1:5" ht="15">
      <c r="A47" s="1">
        <f>IF(COUNTIF($A$2:A46,A46)=5,A46+1,A46)</f>
        <v>10</v>
      </c>
      <c r="B47" s="1">
        <v>1</v>
      </c>
      <c r="C47" s="1" t="str">
        <f t="shared" si="0"/>
        <v>10.1</v>
      </c>
      <c r="D47" s="9">
        <v>162</v>
      </c>
      <c r="E47" s="9">
        <v>172</v>
      </c>
    </row>
    <row r="48" spans="1:5" ht="15">
      <c r="A48" s="1">
        <f>IF(COUNTIF($A$2:A47,A47)=5,A47+1,A47)</f>
        <v>10</v>
      </c>
      <c r="B48" s="1">
        <v>2</v>
      </c>
      <c r="C48" s="1" t="str">
        <f t="shared" si="0"/>
        <v>10.2</v>
      </c>
      <c r="D48" s="9">
        <v>154</v>
      </c>
      <c r="E48" s="9">
        <v>164</v>
      </c>
    </row>
    <row r="49" spans="1:5" ht="15">
      <c r="A49" s="1">
        <f>IF(COUNTIF($A$2:A48,A48)=5,A48+1,A48)</f>
        <v>10</v>
      </c>
      <c r="B49" s="1">
        <v>3</v>
      </c>
      <c r="C49" s="1" t="str">
        <f t="shared" si="0"/>
        <v>10.3</v>
      </c>
      <c r="D49" s="9">
        <v>162</v>
      </c>
      <c r="E49" s="9">
        <v>172</v>
      </c>
    </row>
    <row r="50" spans="1:5" ht="15">
      <c r="A50" s="1">
        <f>IF(COUNTIF($A$2:A49,A49)=5,A49+1,A49)</f>
        <v>10</v>
      </c>
      <c r="B50" s="1">
        <v>4</v>
      </c>
      <c r="C50" s="1" t="str">
        <f t="shared" si="0"/>
        <v>10.4</v>
      </c>
      <c r="D50" s="9">
        <v>155</v>
      </c>
      <c r="E50" s="9">
        <v>165</v>
      </c>
    </row>
    <row r="51" spans="1:5" ht="15">
      <c r="A51" s="1">
        <f>IF(COUNTIF($A$2:A50,A50)=5,A50+1,A50)</f>
        <v>10</v>
      </c>
      <c r="B51" s="1">
        <v>5</v>
      </c>
      <c r="C51" s="1" t="str">
        <f t="shared" si="0"/>
        <v>10.5</v>
      </c>
      <c r="D51" s="9">
        <v>158</v>
      </c>
      <c r="E51" s="9">
        <v>168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6"/>
  <sheetViews>
    <sheetView workbookViewId="0" topLeftCell="A1">
      <selection activeCell="K47" sqref="K47"/>
    </sheetView>
  </sheetViews>
  <sheetFormatPr defaultColWidth="9.140625" defaultRowHeight="15"/>
  <cols>
    <col min="1" max="1" width="13.140625" style="0" bestFit="1" customWidth="1"/>
    <col min="2" max="2" width="16.28125" style="0" bestFit="1" customWidth="1"/>
    <col min="3" max="3" width="10.7109375" style="0" customWidth="1"/>
    <col min="4" max="4" width="10.421875" style="0" customWidth="1"/>
    <col min="5" max="5" width="10.7109375" style="0" customWidth="1"/>
    <col min="6" max="6" width="10.421875" style="0" customWidth="1"/>
    <col min="7" max="7" width="10.7109375" style="0" customWidth="1"/>
    <col min="8" max="8" width="10.421875" style="0" bestFit="1" customWidth="1"/>
    <col min="9" max="9" width="10.7109375" style="0" bestFit="1" customWidth="1"/>
    <col min="10" max="10" width="10.421875" style="0" bestFit="1" customWidth="1"/>
    <col min="11" max="11" width="10.7109375" style="0" bestFit="1" customWidth="1"/>
    <col min="12" max="12" width="15.421875" style="0" bestFit="1" customWidth="1"/>
    <col min="13" max="13" width="15.7109375" style="0" bestFit="1" customWidth="1"/>
  </cols>
  <sheetData>
    <row r="3" ht="15">
      <c r="B3" s="2" t="s">
        <v>6</v>
      </c>
    </row>
    <row r="4" spans="2:13" ht="15">
      <c r="B4">
        <v>1</v>
      </c>
      <c r="D4">
        <v>2</v>
      </c>
      <c r="F4">
        <v>3</v>
      </c>
      <c r="H4">
        <v>4</v>
      </c>
      <c r="J4">
        <v>5</v>
      </c>
      <c r="L4" t="s">
        <v>29</v>
      </c>
      <c r="M4" t="s">
        <v>30</v>
      </c>
    </row>
    <row r="5" spans="1:11" ht="15">
      <c r="A5" s="2" t="s">
        <v>8</v>
      </c>
      <c r="B5" t="s">
        <v>9</v>
      </c>
      <c r="C5" t="s">
        <v>31</v>
      </c>
      <c r="D5" t="s">
        <v>9</v>
      </c>
      <c r="E5" t="s">
        <v>31</v>
      </c>
      <c r="F5" t="s">
        <v>9</v>
      </c>
      <c r="G5" t="s">
        <v>31</v>
      </c>
      <c r="H5" t="s">
        <v>9</v>
      </c>
      <c r="I5" t="s">
        <v>31</v>
      </c>
      <c r="J5" t="s">
        <v>9</v>
      </c>
      <c r="K5" t="s">
        <v>31</v>
      </c>
    </row>
    <row r="6" spans="1:13" ht="15">
      <c r="A6" s="3">
        <v>1</v>
      </c>
      <c r="B6" s="4">
        <v>162</v>
      </c>
      <c r="C6" s="4">
        <v>172</v>
      </c>
      <c r="D6" s="4">
        <v>158</v>
      </c>
      <c r="E6" s="4">
        <v>168</v>
      </c>
      <c r="F6" s="4">
        <v>147</v>
      </c>
      <c r="G6" s="4">
        <v>157</v>
      </c>
      <c r="H6" s="4">
        <v>158</v>
      </c>
      <c r="I6" s="4">
        <v>168</v>
      </c>
      <c r="J6" s="4">
        <v>165</v>
      </c>
      <c r="K6" s="4">
        <v>175</v>
      </c>
      <c r="L6" s="4">
        <v>790</v>
      </c>
      <c r="M6" s="4">
        <v>840</v>
      </c>
    </row>
    <row r="7" spans="1:13" ht="15">
      <c r="A7" s="3">
        <v>2</v>
      </c>
      <c r="B7" s="4">
        <v>155</v>
      </c>
      <c r="C7" s="4">
        <v>165</v>
      </c>
      <c r="D7" s="4">
        <v>158</v>
      </c>
      <c r="E7" s="4">
        <v>168</v>
      </c>
      <c r="F7" s="4">
        <v>167</v>
      </c>
      <c r="G7" s="4">
        <v>177</v>
      </c>
      <c r="H7" s="4">
        <v>158</v>
      </c>
      <c r="I7" s="4">
        <v>168</v>
      </c>
      <c r="J7" s="4">
        <v>152</v>
      </c>
      <c r="K7" s="4">
        <v>162</v>
      </c>
      <c r="L7" s="4">
        <v>790</v>
      </c>
      <c r="M7" s="4">
        <v>840</v>
      </c>
    </row>
    <row r="8" spans="1:13" ht="15">
      <c r="A8" s="3">
        <v>3</v>
      </c>
      <c r="B8" s="4">
        <v>160</v>
      </c>
      <c r="C8" s="4">
        <v>170</v>
      </c>
      <c r="D8" s="4">
        <v>160</v>
      </c>
      <c r="E8" s="4">
        <v>170</v>
      </c>
      <c r="F8" s="4">
        <v>158</v>
      </c>
      <c r="G8" s="4">
        <v>168</v>
      </c>
      <c r="H8" s="4">
        <v>155</v>
      </c>
      <c r="I8" s="4">
        <v>165</v>
      </c>
      <c r="J8" s="4">
        <v>152</v>
      </c>
      <c r="K8" s="4">
        <v>162</v>
      </c>
      <c r="L8" s="4">
        <v>785</v>
      </c>
      <c r="M8" s="4">
        <v>835</v>
      </c>
    </row>
    <row r="9" spans="1:13" ht="15">
      <c r="A9" s="3">
        <v>4</v>
      </c>
      <c r="B9" s="4">
        <v>157</v>
      </c>
      <c r="C9" s="4">
        <v>167</v>
      </c>
      <c r="D9" s="4">
        <v>158</v>
      </c>
      <c r="E9" s="4">
        <v>168</v>
      </c>
      <c r="F9" s="4">
        <v>155</v>
      </c>
      <c r="G9" s="4">
        <v>165</v>
      </c>
      <c r="H9" s="4">
        <v>155</v>
      </c>
      <c r="I9" s="4">
        <v>165</v>
      </c>
      <c r="J9" s="4">
        <v>150</v>
      </c>
      <c r="K9" s="4">
        <v>160</v>
      </c>
      <c r="L9" s="4">
        <v>775</v>
      </c>
      <c r="M9" s="4">
        <v>825</v>
      </c>
    </row>
    <row r="10" spans="1:13" ht="15">
      <c r="A10" s="3">
        <v>5</v>
      </c>
      <c r="B10" s="4">
        <v>156</v>
      </c>
      <c r="C10" s="4">
        <v>166</v>
      </c>
      <c r="D10" s="4">
        <v>156</v>
      </c>
      <c r="E10" s="4">
        <v>166</v>
      </c>
      <c r="F10" s="4">
        <v>157</v>
      </c>
      <c r="G10" s="4">
        <v>167</v>
      </c>
      <c r="H10" s="4">
        <v>156</v>
      </c>
      <c r="I10" s="4">
        <v>166</v>
      </c>
      <c r="J10" s="4">
        <v>161</v>
      </c>
      <c r="K10" s="4">
        <v>171</v>
      </c>
      <c r="L10" s="4">
        <v>786</v>
      </c>
      <c r="M10" s="4">
        <v>836</v>
      </c>
    </row>
    <row r="11" spans="1:13" ht="15">
      <c r="A11" s="3">
        <v>6</v>
      </c>
      <c r="B11" s="4">
        <v>159</v>
      </c>
      <c r="C11" s="4">
        <v>169</v>
      </c>
      <c r="D11" s="4">
        <v>154</v>
      </c>
      <c r="E11" s="4">
        <v>164</v>
      </c>
      <c r="F11" s="4">
        <v>158</v>
      </c>
      <c r="G11" s="4">
        <v>168</v>
      </c>
      <c r="H11" s="4">
        <v>156</v>
      </c>
      <c r="I11" s="4">
        <v>166</v>
      </c>
      <c r="J11" s="4">
        <v>158</v>
      </c>
      <c r="K11" s="4">
        <v>168</v>
      </c>
      <c r="L11" s="4">
        <v>785</v>
      </c>
      <c r="M11" s="4">
        <v>835</v>
      </c>
    </row>
    <row r="12" spans="1:13" ht="15">
      <c r="A12" s="3">
        <v>7</v>
      </c>
      <c r="B12" s="4">
        <v>159</v>
      </c>
      <c r="C12" s="4">
        <v>169</v>
      </c>
      <c r="D12" s="4">
        <v>159</v>
      </c>
      <c r="E12" s="4">
        <v>169</v>
      </c>
      <c r="F12" s="4">
        <v>162</v>
      </c>
      <c r="G12" s="4">
        <v>172</v>
      </c>
      <c r="H12" s="4">
        <v>157</v>
      </c>
      <c r="I12" s="4">
        <v>167</v>
      </c>
      <c r="J12" s="4">
        <v>159</v>
      </c>
      <c r="K12" s="4">
        <v>169</v>
      </c>
      <c r="L12" s="4">
        <v>796</v>
      </c>
      <c r="M12" s="4">
        <v>846</v>
      </c>
    </row>
    <row r="13" spans="1:13" ht="15">
      <c r="A13" s="3">
        <v>8</v>
      </c>
      <c r="B13" s="4">
        <v>161</v>
      </c>
      <c r="C13" s="4">
        <v>171</v>
      </c>
      <c r="D13" s="4">
        <v>156</v>
      </c>
      <c r="E13" s="4">
        <v>166</v>
      </c>
      <c r="F13" s="4">
        <v>154</v>
      </c>
      <c r="G13" s="4">
        <v>164</v>
      </c>
      <c r="H13" s="4">
        <v>158</v>
      </c>
      <c r="I13" s="4">
        <v>168</v>
      </c>
      <c r="J13" s="4">
        <v>158</v>
      </c>
      <c r="K13" s="4">
        <v>168</v>
      </c>
      <c r="L13" s="4">
        <v>787</v>
      </c>
      <c r="M13" s="4">
        <v>837</v>
      </c>
    </row>
    <row r="14" spans="1:13" ht="15">
      <c r="A14" s="3">
        <v>9</v>
      </c>
      <c r="B14" s="4">
        <v>157</v>
      </c>
      <c r="C14" s="4">
        <v>167</v>
      </c>
      <c r="D14" s="4">
        <v>152</v>
      </c>
      <c r="E14" s="4">
        <v>162</v>
      </c>
      <c r="F14" s="4">
        <v>159</v>
      </c>
      <c r="G14" s="4">
        <v>169</v>
      </c>
      <c r="H14" s="4">
        <v>155</v>
      </c>
      <c r="I14" s="4">
        <v>165</v>
      </c>
      <c r="J14" s="4">
        <v>161</v>
      </c>
      <c r="K14" s="4">
        <v>171</v>
      </c>
      <c r="L14" s="4">
        <v>784</v>
      </c>
      <c r="M14" s="4">
        <v>834</v>
      </c>
    </row>
    <row r="15" spans="1:13" ht="15">
      <c r="A15" s="3">
        <v>10</v>
      </c>
      <c r="B15" s="4">
        <v>162</v>
      </c>
      <c r="C15" s="4">
        <v>172</v>
      </c>
      <c r="D15" s="4">
        <v>154</v>
      </c>
      <c r="E15" s="4">
        <v>164</v>
      </c>
      <c r="F15" s="4">
        <v>162</v>
      </c>
      <c r="G15" s="4">
        <v>172</v>
      </c>
      <c r="H15" s="4">
        <v>155</v>
      </c>
      <c r="I15" s="4">
        <v>165</v>
      </c>
      <c r="J15" s="4">
        <v>158</v>
      </c>
      <c r="K15" s="4">
        <v>168</v>
      </c>
      <c r="L15" s="4">
        <v>791</v>
      </c>
      <c r="M15" s="4">
        <v>841</v>
      </c>
    </row>
    <row r="16" spans="1:13" ht="15">
      <c r="A16" s="3" t="s">
        <v>7</v>
      </c>
      <c r="B16" s="4">
        <v>1588</v>
      </c>
      <c r="C16" s="4">
        <v>1688</v>
      </c>
      <c r="D16" s="4">
        <v>1565</v>
      </c>
      <c r="E16" s="4">
        <v>1665</v>
      </c>
      <c r="F16" s="4">
        <v>1579</v>
      </c>
      <c r="G16" s="4">
        <v>1679</v>
      </c>
      <c r="H16" s="4">
        <v>1563</v>
      </c>
      <c r="I16" s="4">
        <v>1663</v>
      </c>
      <c r="J16" s="4">
        <v>1574</v>
      </c>
      <c r="K16" s="4">
        <v>1674</v>
      </c>
      <c r="L16" s="4">
        <v>7869</v>
      </c>
      <c r="M16" s="4">
        <v>8369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 topLeftCell="A1">
      <selection activeCell="C9" sqref="C9:D9"/>
    </sheetView>
  </sheetViews>
  <sheetFormatPr defaultColWidth="9.140625" defaultRowHeight="15"/>
  <cols>
    <col min="1" max="1" width="6.140625" style="1" bestFit="1" customWidth="1"/>
    <col min="2" max="2" width="6.00390625" style="1" bestFit="1" customWidth="1"/>
    <col min="3" max="3" width="9.140625" style="1" bestFit="1" customWidth="1"/>
    <col min="4" max="4" width="4.140625" style="1" bestFit="1" customWidth="1"/>
    <col min="5" max="5" width="9.140625" style="1" customWidth="1"/>
    <col min="6" max="6" width="6.00390625" style="1" bestFit="1" customWidth="1"/>
    <col min="7" max="7" width="19.7109375" style="1" bestFit="1" customWidth="1"/>
    <col min="8" max="8" width="8.7109375" style="1" bestFit="1" customWidth="1"/>
    <col min="9" max="10" width="9.140625" style="1" customWidth="1"/>
    <col min="11" max="11" width="12.7109375" style="1" bestFit="1" customWidth="1"/>
    <col min="12" max="16384" width="9.140625" style="1" customWidth="1"/>
  </cols>
  <sheetData>
    <row r="1" spans="1:8" ht="15">
      <c r="A1" s="5" t="s">
        <v>2</v>
      </c>
      <c r="B1" s="5" t="s">
        <v>4</v>
      </c>
      <c r="C1" s="5" t="s">
        <v>18</v>
      </c>
      <c r="D1" s="5" t="s">
        <v>20</v>
      </c>
      <c r="E1" s="5"/>
      <c r="F1" s="5" t="s">
        <v>4</v>
      </c>
      <c r="G1" s="5" t="s">
        <v>19</v>
      </c>
      <c r="H1" s="5" t="s">
        <v>24</v>
      </c>
    </row>
    <row r="2" spans="1:8" ht="15">
      <c r="A2" s="1">
        <v>1</v>
      </c>
      <c r="B2" s="1">
        <v>1</v>
      </c>
      <c r="C2" s="1">
        <f>COUNTIFS('Session 2'!$I$5:$I$1048576,'Inventory &amp; P&amp;L'!A2,'Session 2'!$J$5:$J$1048576,'Inventory &amp; P&amp;L'!B2)-COUNTIFS('Session 2'!$I$5:$I$1048576,'Inventory &amp; P&amp;L'!A2,'Session 2'!$K$5:$K$1048576,'Inventory &amp; P&amp;L'!B2)</f>
        <v>1</v>
      </c>
      <c r="D2" s="1">
        <f>SUMIFS('Session 2'!$N$5:$N$1048576,'Session 2'!$I$5:$I$1048576,'Inventory &amp; P&amp;L'!A2,'Session 2'!$J$5:$J$1048576,'Inventory &amp; P&amp;L'!B2)+SUMIFS('Session 2'!$O$5:$O$1048576,'Session 2'!$I$5:$I$1048576,'Inventory &amp; P&amp;L'!A2,'Session 2'!$K$5:$K$1048576,'Inventory &amp; P&amp;L'!B2)</f>
        <v>3.1999999999999886</v>
      </c>
      <c r="F2" s="1">
        <v>1</v>
      </c>
      <c r="G2" s="1">
        <f>SUMIF(B:B,F2,C:C)</f>
        <v>5</v>
      </c>
      <c r="H2" s="1">
        <f>SUMIF(B:B,F2,D:D)</f>
        <v>12.999999999999943</v>
      </c>
    </row>
    <row r="3" spans="1:8" ht="15">
      <c r="A3" s="1">
        <f>IF(COUNTIF($A$2:A2,A2)=5,A2+1,A2)</f>
        <v>1</v>
      </c>
      <c r="B3" s="1">
        <v>2</v>
      </c>
      <c r="C3" s="1">
        <f>COUNTIFS('Session 2'!$I$5:$I$1048576,'Inventory &amp; P&amp;L'!A3,'Session 2'!$J$5:$J$1048576,'Inventory &amp; P&amp;L'!B3)-COUNTIFS('Session 2'!$I$5:$I$1048576,'Inventory &amp; P&amp;L'!A3,'Session 2'!$K$5:$K$1048576,'Inventory &amp; P&amp;L'!B3)</f>
        <v>-1</v>
      </c>
      <c r="D3" s="1">
        <f>SUMIFS('Session 2'!$N$5:$N$1048576,'Session 2'!$I$5:$I$1048576,'Inventory &amp; P&amp;L'!A3,'Session 2'!$J$5:$J$1048576,'Inventory &amp; P&amp;L'!B3)+SUMIFS('Session 2'!$O$5:$O$1048576,'Session 2'!$I$5:$I$1048576,'Inventory &amp; P&amp;L'!A3,'Session 2'!$K$5:$K$1048576,'Inventory &amp; P&amp;L'!B3)</f>
        <v>4.800000000000011</v>
      </c>
      <c r="F3" s="1">
        <v>2</v>
      </c>
      <c r="G3" s="1">
        <f>SUMIF(B:B,F3,C:C)</f>
        <v>-5</v>
      </c>
      <c r="H3" s="1">
        <f>SUMIF(B:B,F3,D:D)</f>
        <v>30.000000000000057</v>
      </c>
    </row>
    <row r="4" spans="1:8" ht="15">
      <c r="A4" s="1">
        <f>IF(COUNTIF($A$2:A3,A3)=5,A3+1,A3)</f>
        <v>1</v>
      </c>
      <c r="B4" s="1">
        <v>3</v>
      </c>
      <c r="C4" s="1">
        <f>COUNTIFS('Session 2'!$I$5:$I$1048576,'Inventory &amp; P&amp;L'!A4,'Session 2'!$J$5:$J$1048576,'Inventory &amp; P&amp;L'!B4)-COUNTIFS('Session 2'!$I$5:$I$1048576,'Inventory &amp; P&amp;L'!A4,'Session 2'!$K$5:$K$1048576,'Inventory &amp; P&amp;L'!B4)</f>
        <v>-3</v>
      </c>
      <c r="D4" s="1">
        <f>SUMIFS('Session 2'!$N$5:$N$1048576,'Session 2'!$I$5:$I$1048576,'Inventory &amp; P&amp;L'!A4,'Session 2'!$J$5:$J$1048576,'Inventory &amp; P&amp;L'!B4)+SUMIFS('Session 2'!$O$5:$O$1048576,'Session 2'!$I$5:$I$1048576,'Inventory &amp; P&amp;L'!A4,'Session 2'!$K$5:$K$1048576,'Inventory &amp; P&amp;L'!B4)</f>
        <v>-9.599999999999966</v>
      </c>
      <c r="F4" s="1">
        <v>3</v>
      </c>
      <c r="G4" s="1">
        <f>SUMIF(B:B,F4,C:C)</f>
        <v>3</v>
      </c>
      <c r="H4" s="1">
        <f>SUMIF(B:B,F4,D:D)</f>
        <v>-51.400000000000034</v>
      </c>
    </row>
    <row r="5" spans="1:11" ht="11.25" thickBot="1">
      <c r="A5" s="1">
        <f>IF(COUNTIF($A$2:A4,A4)=5,A4+1,A4)</f>
        <v>1</v>
      </c>
      <c r="B5" s="1">
        <v>4</v>
      </c>
      <c r="C5" s="1">
        <f>COUNTIFS('Session 2'!$I$5:$I$1048576,'Inventory &amp; P&amp;L'!A5,'Session 2'!$J$5:$J$1048576,'Inventory &amp; P&amp;L'!B5)-COUNTIFS('Session 2'!$I$5:$I$1048576,'Inventory &amp; P&amp;L'!A5,'Session 2'!$K$5:$K$1048576,'Inventory &amp; P&amp;L'!B5)</f>
        <v>1</v>
      </c>
      <c r="D5" s="1">
        <f>SUMIFS('Session 2'!$N$5:$N$1048576,'Session 2'!$I$5:$I$1048576,'Inventory &amp; P&amp;L'!A5,'Session 2'!$J$5:$J$1048576,'Inventory &amp; P&amp;L'!B5)+SUMIFS('Session 2'!$O$5:$O$1048576,'Session 2'!$I$5:$I$1048576,'Inventory &amp; P&amp;L'!A5,'Session 2'!$K$5:$K$1048576,'Inventory &amp; P&amp;L'!B5)</f>
        <v>3.1999999999999886</v>
      </c>
      <c r="F5" s="1">
        <v>4</v>
      </c>
      <c r="G5" s="1">
        <f>SUMIF(B:B,F5,C:C)</f>
        <v>0</v>
      </c>
      <c r="H5" s="1">
        <f>SUMIF(B:B,F5,D:D)</f>
        <v>2</v>
      </c>
      <c r="K5" s="5" t="s">
        <v>21</v>
      </c>
    </row>
    <row r="6" spans="1:11" ht="11.25" thickBot="1">
      <c r="A6" s="1">
        <f>IF(COUNTIF($A$2:A5,A5)=5,A5+1,A5)</f>
        <v>1</v>
      </c>
      <c r="B6" s="1">
        <v>5</v>
      </c>
      <c r="C6" s="1">
        <f>COUNTIFS('Session 2'!$I$5:$I$1048576,'Inventory &amp; P&amp;L'!A6,'Session 2'!$J$5:$J$1048576,'Inventory &amp; P&amp;L'!B6)-COUNTIFS('Session 2'!$I$5:$I$1048576,'Inventory &amp; P&amp;L'!A6,'Session 2'!$K$5:$K$1048576,'Inventory &amp; P&amp;L'!B6)</f>
        <v>2</v>
      </c>
      <c r="D6" s="1">
        <f>SUMIFS('Session 2'!$N$5:$N$1048576,'Session 2'!$I$5:$I$1048576,'Inventory &amp; P&amp;L'!A6,'Session 2'!$J$5:$J$1048576,'Inventory &amp; P&amp;L'!B6)+SUMIFS('Session 2'!$O$5:$O$1048576,'Session 2'!$I$5:$I$1048576,'Inventory &amp; P&amp;L'!A6,'Session 2'!$K$5:$K$1048576,'Inventory &amp; P&amp;L'!B6)</f>
        <v>-1.6000000000000227</v>
      </c>
      <c r="F6" s="1">
        <v>5</v>
      </c>
      <c r="G6" s="1">
        <f>SUMIF(B:B,F6,C:C)</f>
        <v>-3</v>
      </c>
      <c r="H6" s="1">
        <f>SUMIF(B:B,F6,D:D)</f>
        <v>6.400000000000034</v>
      </c>
      <c r="K6" s="15">
        <f>AVERAGE(K7:K11)</f>
        <v>160.2</v>
      </c>
    </row>
    <row r="7" spans="1:11" ht="15">
      <c r="A7" s="1">
        <f>IF(COUNTIF($A$2:A6,A6)=5,A6+1,A6)</f>
        <v>2</v>
      </c>
      <c r="B7" s="1">
        <v>1</v>
      </c>
      <c r="C7" s="1">
        <f>COUNTIFS('Session 2'!$I$5:$I$1048576,'Inventory &amp; P&amp;L'!A7,'Session 2'!$J$5:$J$1048576,'Inventory &amp; P&amp;L'!B7)-COUNTIFS('Session 2'!$I$5:$I$1048576,'Inventory &amp; P&amp;L'!A7,'Session 2'!$K$5:$K$1048576,'Inventory &amp; P&amp;L'!B7)</f>
        <v>-1</v>
      </c>
      <c r="D7" s="1">
        <f>SUMIFS('Session 2'!$N$5:$N$1048576,'Session 2'!$I$5:$I$1048576,'Inventory &amp; P&amp;L'!A7,'Session 2'!$J$5:$J$1048576,'Inventory &amp; P&amp;L'!B7)+SUMIFS('Session 2'!$O$5:$O$1048576,'Session 2'!$I$5:$I$1048576,'Inventory &amp; P&amp;L'!A7,'Session 2'!$K$5:$K$1048576,'Inventory &amp; P&amp;L'!B7)</f>
        <v>6.800000000000011</v>
      </c>
      <c r="J7" s="1" t="s">
        <v>32</v>
      </c>
      <c r="K7" s="9">
        <v>169</v>
      </c>
    </row>
    <row r="8" spans="1:11" ht="15">
      <c r="A8" s="1">
        <f>IF(COUNTIF($A$2:A7,A7)=5,A7+1,A7)</f>
        <v>2</v>
      </c>
      <c r="B8" s="1">
        <v>2</v>
      </c>
      <c r="C8" s="1">
        <f>COUNTIFS('Session 2'!$I$5:$I$1048576,'Inventory &amp; P&amp;L'!A8,'Session 2'!$J$5:$J$1048576,'Inventory &amp; P&amp;L'!B8)-COUNTIFS('Session 2'!$I$5:$I$1048576,'Inventory &amp; P&amp;L'!A8,'Session 2'!$K$5:$K$1048576,'Inventory &amp; P&amp;L'!B8)</f>
        <v>-1</v>
      </c>
      <c r="D8" s="1">
        <f>SUMIFS('Session 2'!$N$5:$N$1048576,'Session 2'!$I$5:$I$1048576,'Inventory &amp; P&amp;L'!A8,'Session 2'!$J$5:$J$1048576,'Inventory &amp; P&amp;L'!B8)+SUMIFS('Session 2'!$O$5:$O$1048576,'Session 2'!$I$5:$I$1048576,'Inventory &amp; P&amp;L'!A8,'Session 2'!$K$5:$K$1048576,'Inventory &amp; P&amp;L'!B8)</f>
        <v>6.800000000000011</v>
      </c>
      <c r="J8" s="1" t="s">
        <v>33</v>
      </c>
      <c r="K8" s="9">
        <v>145</v>
      </c>
    </row>
    <row r="9" spans="1:11" ht="15">
      <c r="A9" s="1">
        <f>IF(COUNTIF($A$2:A8,A8)=5,A8+1,A8)</f>
        <v>2</v>
      </c>
      <c r="B9" s="1">
        <v>3</v>
      </c>
      <c r="C9" s="1">
        <f>COUNTIFS('Session 2'!$I$5:$I$1048576,'Inventory &amp; P&amp;L'!A9,'Session 2'!$J$5:$J$1048576,'Inventory &amp; P&amp;L'!B9)-COUNTIFS('Session 2'!$I$5:$I$1048576,'Inventory &amp; P&amp;L'!A9,'Session 2'!$K$5:$K$1048576,'Inventory &amp; P&amp;L'!B9)</f>
        <v>5</v>
      </c>
      <c r="D9" s="1">
        <f>SUMIFS('Session 2'!$N$5:$N$1048576,'Session 2'!$I$5:$I$1048576,'Inventory &amp; P&amp;L'!A9,'Session 2'!$J$5:$J$1048576,'Inventory &amp; P&amp;L'!B9)+SUMIFS('Session 2'!$O$5:$O$1048576,'Session 2'!$I$5:$I$1048576,'Inventory &amp; P&amp;L'!A9,'Session 2'!$K$5:$K$1048576,'Inventory &amp; P&amp;L'!B9)</f>
        <v>-29.000000000000057</v>
      </c>
      <c r="J9" s="1" t="s">
        <v>34</v>
      </c>
      <c r="K9" s="9">
        <v>165</v>
      </c>
    </row>
    <row r="10" spans="1:11" ht="15">
      <c r="A10" s="1">
        <f>IF(COUNTIF($A$2:A9,A9)=5,A9+1,A9)</f>
        <v>2</v>
      </c>
      <c r="B10" s="1">
        <v>4</v>
      </c>
      <c r="C10" s="1">
        <f>COUNTIFS('Session 2'!$I$5:$I$1048576,'Inventory &amp; P&amp;L'!A10,'Session 2'!$J$5:$J$1048576,'Inventory &amp; P&amp;L'!B10)-COUNTIFS('Session 2'!$I$5:$I$1048576,'Inventory &amp; P&amp;L'!A10,'Session 2'!$K$5:$K$1048576,'Inventory &amp; P&amp;L'!B10)</f>
        <v>-1</v>
      </c>
      <c r="D10" s="1">
        <f>SUMIFS('Session 2'!$N$5:$N$1048576,'Session 2'!$I$5:$I$1048576,'Inventory &amp; P&amp;L'!A10,'Session 2'!$J$5:$J$1048576,'Inventory &amp; P&amp;L'!B10)+SUMIFS('Session 2'!$O$5:$O$1048576,'Session 2'!$I$5:$I$1048576,'Inventory &amp; P&amp;L'!A10,'Session 2'!$K$5:$K$1048576,'Inventory &amp; P&amp;L'!B10)</f>
        <v>6.800000000000011</v>
      </c>
      <c r="J10" s="1" t="s">
        <v>35</v>
      </c>
      <c r="K10" s="9">
        <v>162</v>
      </c>
    </row>
    <row r="11" spans="1:11" ht="15">
      <c r="A11" s="1">
        <f>IF(COUNTIF($A$2:A10,A10)=5,A10+1,A10)</f>
        <v>2</v>
      </c>
      <c r="B11" s="1">
        <v>5</v>
      </c>
      <c r="C11" s="1">
        <f>COUNTIFS('Session 2'!$I$5:$I$1048576,'Inventory &amp; P&amp;L'!A11,'Session 2'!$J$5:$J$1048576,'Inventory &amp; P&amp;L'!B11)-COUNTIFS('Session 2'!$I$5:$I$1048576,'Inventory &amp; P&amp;L'!A11,'Session 2'!$K$5:$K$1048576,'Inventory &amp; P&amp;L'!B11)</f>
        <v>-2</v>
      </c>
      <c r="D11" s="1">
        <f>SUMIFS('Session 2'!$N$5:$N$1048576,'Session 2'!$I$5:$I$1048576,'Inventory &amp; P&amp;L'!A11,'Session 2'!$J$5:$J$1048576,'Inventory &amp; P&amp;L'!B11)+SUMIFS('Session 2'!$O$5:$O$1048576,'Session 2'!$I$5:$I$1048576,'Inventory &amp; P&amp;L'!A11,'Session 2'!$K$5:$K$1048576,'Inventory &amp; P&amp;L'!B11)</f>
        <v>8.600000000000023</v>
      </c>
      <c r="J11" s="1" t="s">
        <v>36</v>
      </c>
      <c r="K11" s="9">
        <v>160</v>
      </c>
    </row>
    <row r="12" spans="1:4" ht="15">
      <c r="A12" s="1">
        <f>IF(COUNTIF($A$2:A11,A11)=5,A11+1,A11)</f>
        <v>3</v>
      </c>
      <c r="B12" s="1">
        <v>1</v>
      </c>
      <c r="C12" s="1">
        <f>COUNTIFS('Session 2'!$I$5:$I$1048576,'Inventory &amp; P&amp;L'!A12,'Session 2'!$J$5:$J$1048576,'Inventory &amp; P&amp;L'!B12)-COUNTIFS('Session 2'!$I$5:$I$1048576,'Inventory &amp; P&amp;L'!A12,'Session 2'!$K$5:$K$1048576,'Inventory &amp; P&amp;L'!B12)</f>
        <v>0</v>
      </c>
      <c r="D12" s="1">
        <f>SUMIFS('Session 2'!$N$5:$N$1048576,'Session 2'!$I$5:$I$1048576,'Inventory &amp; P&amp;L'!A12,'Session 2'!$J$5:$J$1048576,'Inventory &amp; P&amp;L'!B12)+SUMIFS('Session 2'!$O$5:$O$1048576,'Session 2'!$I$5:$I$1048576,'Inventory &amp; P&amp;L'!A12,'Session 2'!$K$5:$K$1048576,'Inventory &amp; P&amp;L'!B12)</f>
        <v>0</v>
      </c>
    </row>
    <row r="13" spans="1:4" ht="15">
      <c r="A13" s="1">
        <f>IF(COUNTIF($A$2:A12,A12)=5,A12+1,A12)</f>
        <v>3</v>
      </c>
      <c r="B13" s="1">
        <v>2</v>
      </c>
      <c r="C13" s="1">
        <f>COUNTIFS('Session 2'!$I$5:$I$1048576,'Inventory &amp; P&amp;L'!A13,'Session 2'!$J$5:$J$1048576,'Inventory &amp; P&amp;L'!B13)-COUNTIFS('Session 2'!$I$5:$I$1048576,'Inventory &amp; P&amp;L'!A13,'Session 2'!$K$5:$K$1048576,'Inventory &amp; P&amp;L'!B13)</f>
        <v>3</v>
      </c>
      <c r="D13" s="1">
        <f>SUMIFS('Session 2'!$N$5:$N$1048576,'Session 2'!$I$5:$I$1048576,'Inventory &amp; P&amp;L'!A13,'Session 2'!$J$5:$J$1048576,'Inventory &amp; P&amp;L'!B13)+SUMIFS('Session 2'!$O$5:$O$1048576,'Session 2'!$I$5:$I$1048576,'Inventory &amp; P&amp;L'!A13,'Session 2'!$K$5:$K$1048576,'Inventory &amp; P&amp;L'!B13)</f>
        <v>-1.400000000000034</v>
      </c>
    </row>
    <row r="14" spans="1:4" ht="15">
      <c r="A14" s="1">
        <f>IF(COUNTIF($A$2:A13,A13)=5,A13+1,A13)</f>
        <v>3</v>
      </c>
      <c r="B14" s="1">
        <v>3</v>
      </c>
      <c r="C14" s="1">
        <f>COUNTIFS('Session 2'!$I$5:$I$1048576,'Inventory &amp; P&amp;L'!A14,'Session 2'!$J$5:$J$1048576,'Inventory &amp; P&amp;L'!B14)-COUNTIFS('Session 2'!$I$5:$I$1048576,'Inventory &amp; P&amp;L'!A14,'Session 2'!$K$5:$K$1048576,'Inventory &amp; P&amp;L'!B14)</f>
        <v>-1</v>
      </c>
      <c r="D14" s="1">
        <f>SUMIFS('Session 2'!$N$5:$N$1048576,'Session 2'!$I$5:$I$1048576,'Inventory &amp; P&amp;L'!A14,'Session 2'!$J$5:$J$1048576,'Inventory &amp; P&amp;L'!B14)+SUMIFS('Session 2'!$O$5:$O$1048576,'Session 2'!$I$5:$I$1048576,'Inventory &amp; P&amp;L'!A14,'Session 2'!$K$5:$K$1048576,'Inventory &amp; P&amp;L'!B14)</f>
        <v>-0.19999999999998863</v>
      </c>
    </row>
    <row r="15" spans="1:4" ht="15">
      <c r="A15" s="1">
        <f>IF(COUNTIF($A$2:A14,A14)=5,A14+1,A14)</f>
        <v>3</v>
      </c>
      <c r="B15" s="1">
        <v>4</v>
      </c>
      <c r="C15" s="1">
        <f>COUNTIFS('Session 2'!$I$5:$I$1048576,'Inventory &amp; P&amp;L'!A15,'Session 2'!$J$5:$J$1048576,'Inventory &amp; P&amp;L'!B15)-COUNTIFS('Session 2'!$I$5:$I$1048576,'Inventory &amp; P&amp;L'!A15,'Session 2'!$K$5:$K$1048576,'Inventory &amp; P&amp;L'!B15)</f>
        <v>-1</v>
      </c>
      <c r="D15" s="1">
        <f>SUMIFS('Session 2'!$N$5:$N$1048576,'Session 2'!$I$5:$I$1048576,'Inventory &amp; P&amp;L'!A15,'Session 2'!$J$5:$J$1048576,'Inventory &amp; P&amp;L'!B15)+SUMIFS('Session 2'!$O$5:$O$1048576,'Session 2'!$I$5:$I$1048576,'Inventory &amp; P&amp;L'!A15,'Session 2'!$K$5:$K$1048576,'Inventory &amp; P&amp;L'!B15)</f>
        <v>-0.19999999999998863</v>
      </c>
    </row>
    <row r="16" spans="1:4" ht="15">
      <c r="A16" s="1">
        <f>IF(COUNTIF($A$2:A15,A15)=5,A15+1,A15)</f>
        <v>3</v>
      </c>
      <c r="B16" s="1">
        <v>5</v>
      </c>
      <c r="C16" s="1">
        <f>COUNTIFS('Session 2'!$I$5:$I$1048576,'Inventory &amp; P&amp;L'!A16,'Session 2'!$J$5:$J$1048576,'Inventory &amp; P&amp;L'!B16)-COUNTIFS('Session 2'!$I$5:$I$1048576,'Inventory &amp; P&amp;L'!A16,'Session 2'!$K$5:$K$1048576,'Inventory &amp; P&amp;L'!B16)</f>
        <v>-1</v>
      </c>
      <c r="D16" s="1">
        <f>SUMIFS('Session 2'!$N$5:$N$1048576,'Session 2'!$I$5:$I$1048576,'Inventory &amp; P&amp;L'!A16,'Session 2'!$J$5:$J$1048576,'Inventory &amp; P&amp;L'!B16)+SUMIFS('Session 2'!$O$5:$O$1048576,'Session 2'!$I$5:$I$1048576,'Inventory &amp; P&amp;L'!A16,'Session 2'!$K$5:$K$1048576,'Inventory &amp; P&amp;L'!B16)</f>
        <v>1.8000000000000114</v>
      </c>
    </row>
    <row r="17" spans="1:4" ht="15">
      <c r="A17" s="1">
        <f>IF(COUNTIF($A$2:A16,A16)=5,A16+1,A16)</f>
        <v>4</v>
      </c>
      <c r="B17" s="1">
        <v>1</v>
      </c>
      <c r="C17" s="1">
        <f>COUNTIFS('Session 2'!$I$5:$I$1048576,'Inventory &amp; P&amp;L'!A17,'Session 2'!$J$5:$J$1048576,'Inventory &amp; P&amp;L'!B17)-COUNTIFS('Session 2'!$I$5:$I$1048576,'Inventory &amp; P&amp;L'!A17,'Session 2'!$K$5:$K$1048576,'Inventory &amp; P&amp;L'!B17)</f>
        <v>1</v>
      </c>
      <c r="D17" s="1">
        <f>SUMIFS('Session 2'!$N$5:$N$1048576,'Session 2'!$I$5:$I$1048576,'Inventory &amp; P&amp;L'!A17,'Session 2'!$J$5:$J$1048576,'Inventory &amp; P&amp;L'!B17)+SUMIFS('Session 2'!$O$5:$O$1048576,'Session 2'!$I$5:$I$1048576,'Inventory &amp; P&amp;L'!A17,'Session 2'!$K$5:$K$1048576,'Inventory &amp; P&amp;L'!B17)</f>
        <v>0.19999999999998863</v>
      </c>
    </row>
    <row r="18" spans="1:4" ht="15">
      <c r="A18" s="1">
        <f>IF(COUNTIF($A$2:A17,A17)=5,A17+1,A17)</f>
        <v>4</v>
      </c>
      <c r="B18" s="1">
        <v>2</v>
      </c>
      <c r="C18" s="1">
        <f>COUNTIFS('Session 2'!$I$5:$I$1048576,'Inventory &amp; P&amp;L'!A18,'Session 2'!$J$5:$J$1048576,'Inventory &amp; P&amp;L'!B18)-COUNTIFS('Session 2'!$I$5:$I$1048576,'Inventory &amp; P&amp;L'!A18,'Session 2'!$K$5:$K$1048576,'Inventory &amp; P&amp;L'!B18)</f>
        <v>2</v>
      </c>
      <c r="D18" s="1">
        <f>SUMIFS('Session 2'!$N$5:$N$1048576,'Session 2'!$I$5:$I$1048576,'Inventory &amp; P&amp;L'!A18,'Session 2'!$J$5:$J$1048576,'Inventory &amp; P&amp;L'!B18)+SUMIFS('Session 2'!$O$5:$O$1048576,'Session 2'!$I$5:$I$1048576,'Inventory &amp; P&amp;L'!A18,'Session 2'!$K$5:$K$1048576,'Inventory &amp; P&amp;L'!B18)</f>
        <v>2.3999999999999773</v>
      </c>
    </row>
    <row r="19" spans="1:4" ht="15">
      <c r="A19" s="1">
        <f>IF(COUNTIF($A$2:A18,A18)=5,A18+1,A18)</f>
        <v>4</v>
      </c>
      <c r="B19" s="1">
        <v>3</v>
      </c>
      <c r="C19" s="1">
        <f>COUNTIFS('Session 2'!$I$5:$I$1048576,'Inventory &amp; P&amp;L'!A19,'Session 2'!$J$5:$J$1048576,'Inventory &amp; P&amp;L'!B19)-COUNTIFS('Session 2'!$I$5:$I$1048576,'Inventory &amp; P&amp;L'!A19,'Session 2'!$K$5:$K$1048576,'Inventory &amp; P&amp;L'!B19)</f>
        <v>-1</v>
      </c>
      <c r="D19" s="1">
        <f>SUMIFS('Session 2'!$N$5:$N$1048576,'Session 2'!$I$5:$I$1048576,'Inventory &amp; P&amp;L'!A19,'Session 2'!$J$5:$J$1048576,'Inventory &amp; P&amp;L'!B19)+SUMIFS('Session 2'!$O$5:$O$1048576,'Session 2'!$I$5:$I$1048576,'Inventory &amp; P&amp;L'!A19,'Session 2'!$K$5:$K$1048576,'Inventory &amp; P&amp;L'!B19)</f>
        <v>-2.1999999999999886</v>
      </c>
    </row>
    <row r="20" spans="1:4" ht="15">
      <c r="A20" s="1">
        <f>IF(COUNTIF($A$2:A19,A19)=5,A19+1,A19)</f>
        <v>4</v>
      </c>
      <c r="B20" s="1">
        <v>4</v>
      </c>
      <c r="C20" s="1">
        <f>COUNTIFS('Session 2'!$I$5:$I$1048576,'Inventory &amp; P&amp;L'!A20,'Session 2'!$J$5:$J$1048576,'Inventory &amp; P&amp;L'!B20)-COUNTIFS('Session 2'!$I$5:$I$1048576,'Inventory &amp; P&amp;L'!A20,'Session 2'!$K$5:$K$1048576,'Inventory &amp; P&amp;L'!B20)</f>
        <v>1</v>
      </c>
      <c r="D20" s="1">
        <f>SUMIFS('Session 2'!$N$5:$N$1048576,'Session 2'!$I$5:$I$1048576,'Inventory &amp; P&amp;L'!A20,'Session 2'!$J$5:$J$1048576,'Inventory &amp; P&amp;L'!B20)+SUMIFS('Session 2'!$O$5:$O$1048576,'Session 2'!$I$5:$I$1048576,'Inventory &amp; P&amp;L'!A20,'Session 2'!$K$5:$K$1048576,'Inventory &amp; P&amp;L'!B20)</f>
        <v>0.19999999999998863</v>
      </c>
    </row>
    <row r="21" spans="1:4" ht="15">
      <c r="A21" s="1">
        <f>IF(COUNTIF($A$2:A20,A20)=5,A20+1,A20)</f>
        <v>4</v>
      </c>
      <c r="B21" s="1">
        <v>5</v>
      </c>
      <c r="C21" s="1">
        <f>COUNTIFS('Session 2'!$I$5:$I$1048576,'Inventory &amp; P&amp;L'!A21,'Session 2'!$J$5:$J$1048576,'Inventory &amp; P&amp;L'!B21)-COUNTIFS('Session 2'!$I$5:$I$1048576,'Inventory &amp; P&amp;L'!A21,'Session 2'!$K$5:$K$1048576,'Inventory &amp; P&amp;L'!B21)</f>
        <v>-3</v>
      </c>
      <c r="D21" s="1">
        <f>SUMIFS('Session 2'!$N$5:$N$1048576,'Session 2'!$I$5:$I$1048576,'Inventory &amp; P&amp;L'!A21,'Session 2'!$J$5:$J$1048576,'Inventory &amp; P&amp;L'!B21)+SUMIFS('Session 2'!$O$5:$O$1048576,'Session 2'!$I$5:$I$1048576,'Inventory &amp; P&amp;L'!A21,'Session 2'!$K$5:$K$1048576,'Inventory &amp; P&amp;L'!B21)</f>
        <v>-0.5999999999999659</v>
      </c>
    </row>
    <row r="22" spans="1:4" ht="15">
      <c r="A22" s="1">
        <f>IF(COUNTIF($A$2:A21,A21)=5,A21+1,A21)</f>
        <v>5</v>
      </c>
      <c r="B22" s="1">
        <v>1</v>
      </c>
      <c r="C22" s="1">
        <f>COUNTIFS('Session 2'!$I$5:$I$1048576,'Inventory &amp; P&amp;L'!A22,'Session 2'!$J$5:$J$1048576,'Inventory &amp; P&amp;L'!B22)-COUNTIFS('Session 2'!$I$5:$I$1048576,'Inventory &amp; P&amp;L'!A22,'Session 2'!$K$5:$K$1048576,'Inventory &amp; P&amp;L'!B22)</f>
        <v>-1</v>
      </c>
      <c r="D22" s="1">
        <f>SUMIFS('Session 2'!$N$5:$N$1048576,'Session 2'!$I$5:$I$1048576,'Inventory &amp; P&amp;L'!A22,'Session 2'!$J$5:$J$1048576,'Inventory &amp; P&amp;L'!B22)+SUMIFS('Session 2'!$O$5:$O$1048576,'Session 2'!$I$5:$I$1048576,'Inventory &amp; P&amp;L'!A22,'Session 2'!$K$5:$K$1048576,'Inventory &amp; P&amp;L'!B22)</f>
        <v>0.8000000000000114</v>
      </c>
    </row>
    <row r="23" spans="1:4" ht="15">
      <c r="A23" s="1">
        <f>IF(COUNTIF($A$2:A22,A22)=5,A22+1,A22)</f>
        <v>5</v>
      </c>
      <c r="B23" s="1">
        <v>2</v>
      </c>
      <c r="C23" s="1">
        <f>COUNTIFS('Session 2'!$I$5:$I$1048576,'Inventory &amp; P&amp;L'!A23,'Session 2'!$J$5:$J$1048576,'Inventory &amp; P&amp;L'!B23)-COUNTIFS('Session 2'!$I$5:$I$1048576,'Inventory &amp; P&amp;L'!A23,'Session 2'!$K$5:$K$1048576,'Inventory &amp; P&amp;L'!B23)</f>
        <v>0</v>
      </c>
      <c r="D23" s="1">
        <f>SUMIFS('Session 2'!$N$5:$N$1048576,'Session 2'!$I$5:$I$1048576,'Inventory &amp; P&amp;L'!A23,'Session 2'!$J$5:$J$1048576,'Inventory &amp; P&amp;L'!B23)+SUMIFS('Session 2'!$O$5:$O$1048576,'Session 2'!$I$5:$I$1048576,'Inventory &amp; P&amp;L'!A23,'Session 2'!$K$5:$K$1048576,'Inventory &amp; P&amp;L'!B23)</f>
        <v>0</v>
      </c>
    </row>
    <row r="24" spans="1:4" ht="15">
      <c r="A24" s="1">
        <f>IF(COUNTIF($A$2:A23,A23)=5,A23+1,A23)</f>
        <v>5</v>
      </c>
      <c r="B24" s="1">
        <v>3</v>
      </c>
      <c r="C24" s="1">
        <f>COUNTIFS('Session 2'!$I$5:$I$1048576,'Inventory &amp; P&amp;L'!A24,'Session 2'!$J$5:$J$1048576,'Inventory &amp; P&amp;L'!B24)-COUNTIFS('Session 2'!$I$5:$I$1048576,'Inventory &amp; P&amp;L'!A24,'Session 2'!$K$5:$K$1048576,'Inventory &amp; P&amp;L'!B24)</f>
        <v>-1</v>
      </c>
      <c r="D24" s="1">
        <f>SUMIFS('Session 2'!$N$5:$N$1048576,'Session 2'!$I$5:$I$1048576,'Inventory &amp; P&amp;L'!A24,'Session 2'!$J$5:$J$1048576,'Inventory &amp; P&amp;L'!B24)+SUMIFS('Session 2'!$O$5:$O$1048576,'Session 2'!$I$5:$I$1048576,'Inventory &amp; P&amp;L'!A24,'Session 2'!$K$5:$K$1048576,'Inventory &amp; P&amp;L'!B24)</f>
        <v>0.8000000000000114</v>
      </c>
    </row>
    <row r="25" spans="1:4" ht="15">
      <c r="A25" s="1">
        <f>IF(COUNTIF($A$2:A24,A24)=5,A24+1,A24)</f>
        <v>5</v>
      </c>
      <c r="B25" s="1">
        <v>4</v>
      </c>
      <c r="C25" s="1">
        <f>COUNTIFS('Session 2'!$I$5:$I$1048576,'Inventory &amp; P&amp;L'!A25,'Session 2'!$J$5:$J$1048576,'Inventory &amp; P&amp;L'!B25)-COUNTIFS('Session 2'!$I$5:$I$1048576,'Inventory &amp; P&amp;L'!A25,'Session 2'!$K$5:$K$1048576,'Inventory &amp; P&amp;L'!B25)</f>
        <v>-1</v>
      </c>
      <c r="D25" s="1">
        <f>SUMIFS('Session 2'!$N$5:$N$1048576,'Session 2'!$I$5:$I$1048576,'Inventory &amp; P&amp;L'!A25,'Session 2'!$J$5:$J$1048576,'Inventory &amp; P&amp;L'!B25)+SUMIFS('Session 2'!$O$5:$O$1048576,'Session 2'!$I$5:$I$1048576,'Inventory &amp; P&amp;L'!A25,'Session 2'!$K$5:$K$1048576,'Inventory &amp; P&amp;L'!B25)</f>
        <v>0.8000000000000114</v>
      </c>
    </row>
    <row r="26" spans="1:4" ht="15">
      <c r="A26" s="1">
        <f>IF(COUNTIF($A$2:A25,A25)=5,A25+1,A25)</f>
        <v>5</v>
      </c>
      <c r="B26" s="1">
        <v>5</v>
      </c>
      <c r="C26" s="1">
        <f>COUNTIFS('Session 2'!$I$5:$I$1048576,'Inventory &amp; P&amp;L'!A26,'Session 2'!$J$5:$J$1048576,'Inventory &amp; P&amp;L'!B26)-COUNTIFS('Session 2'!$I$5:$I$1048576,'Inventory &amp; P&amp;L'!A26,'Session 2'!$K$5:$K$1048576,'Inventory &amp; P&amp;L'!B26)</f>
        <v>3</v>
      </c>
      <c r="D26" s="1">
        <f>SUMIFS('Session 2'!$N$5:$N$1048576,'Session 2'!$I$5:$I$1048576,'Inventory &amp; P&amp;L'!A26,'Session 2'!$J$5:$J$1048576,'Inventory &amp; P&amp;L'!B26)+SUMIFS('Session 2'!$O$5:$O$1048576,'Session 2'!$I$5:$I$1048576,'Inventory &amp; P&amp;L'!A26,'Session 2'!$K$5:$K$1048576,'Inventory &amp; P&amp;L'!B26)</f>
        <v>-2.400000000000034</v>
      </c>
    </row>
    <row r="27" spans="1:4" ht="15">
      <c r="A27" s="1">
        <f>IF(COUNTIF($A$2:A26,A26)=5,A26+1,A26)</f>
        <v>6</v>
      </c>
      <c r="B27" s="1">
        <v>1</v>
      </c>
      <c r="C27" s="1">
        <f>COUNTIFS('Session 2'!$I$5:$I$1048576,'Inventory &amp; P&amp;L'!A27,'Session 2'!$J$5:$J$1048576,'Inventory &amp; P&amp;L'!B27)-COUNTIFS('Session 2'!$I$5:$I$1048576,'Inventory &amp; P&amp;L'!A27,'Session 2'!$K$5:$K$1048576,'Inventory &amp; P&amp;L'!B27)</f>
        <v>3</v>
      </c>
      <c r="D27" s="1">
        <f>SUMIFS('Session 2'!$N$5:$N$1048576,'Session 2'!$I$5:$I$1048576,'Inventory &amp; P&amp;L'!A27,'Session 2'!$J$5:$J$1048576,'Inventory &amp; P&amp;L'!B27)+SUMIFS('Session 2'!$O$5:$O$1048576,'Session 2'!$I$5:$I$1048576,'Inventory &amp; P&amp;L'!A27,'Session 2'!$K$5:$K$1048576,'Inventory &amp; P&amp;L'!B27)</f>
        <v>3.599999999999966</v>
      </c>
    </row>
    <row r="28" spans="1:4" ht="15">
      <c r="A28" s="1">
        <f>IF(COUNTIF($A$2:A27,A27)=5,A27+1,A27)</f>
        <v>6</v>
      </c>
      <c r="B28" s="1">
        <v>2</v>
      </c>
      <c r="C28" s="1">
        <f>COUNTIFS('Session 2'!$I$5:$I$1048576,'Inventory &amp; P&amp;L'!A28,'Session 2'!$J$5:$J$1048576,'Inventory &amp; P&amp;L'!B28)-COUNTIFS('Session 2'!$I$5:$I$1048576,'Inventory &amp; P&amp;L'!A28,'Session 2'!$K$5:$K$1048576,'Inventory &amp; P&amp;L'!B28)</f>
        <v>0</v>
      </c>
      <c r="D28" s="1">
        <f>SUMIFS('Session 2'!$N$5:$N$1048576,'Session 2'!$I$5:$I$1048576,'Inventory &amp; P&amp;L'!A28,'Session 2'!$J$5:$J$1048576,'Inventory &amp; P&amp;L'!B28)+SUMIFS('Session 2'!$O$5:$O$1048576,'Session 2'!$I$5:$I$1048576,'Inventory &amp; P&amp;L'!A28,'Session 2'!$K$5:$K$1048576,'Inventory &amp; P&amp;L'!B28)</f>
        <v>0</v>
      </c>
    </row>
    <row r="29" spans="1:4" ht="15">
      <c r="A29" s="1">
        <f>IF(COUNTIF($A$2:A28,A28)=5,A28+1,A28)</f>
        <v>6</v>
      </c>
      <c r="B29" s="1">
        <v>3</v>
      </c>
      <c r="C29" s="1">
        <f>COUNTIFS('Session 2'!$I$5:$I$1048576,'Inventory &amp; P&amp;L'!A29,'Session 2'!$J$5:$J$1048576,'Inventory &amp; P&amp;L'!B29)-COUNTIFS('Session 2'!$I$5:$I$1048576,'Inventory &amp; P&amp;L'!A29,'Session 2'!$K$5:$K$1048576,'Inventory &amp; P&amp;L'!B29)</f>
        <v>-1</v>
      </c>
      <c r="D29" s="1">
        <f>SUMIFS('Session 2'!$N$5:$N$1048576,'Session 2'!$I$5:$I$1048576,'Inventory &amp; P&amp;L'!A29,'Session 2'!$J$5:$J$1048576,'Inventory &amp; P&amp;L'!B29)+SUMIFS('Session 2'!$O$5:$O$1048576,'Session 2'!$I$5:$I$1048576,'Inventory &amp; P&amp;L'!A29,'Session 2'!$K$5:$K$1048576,'Inventory &amp; P&amp;L'!B29)</f>
        <v>-1.1999999999999886</v>
      </c>
    </row>
    <row r="30" spans="1:4" ht="15">
      <c r="A30" s="1">
        <f>IF(COUNTIF($A$2:A29,A29)=5,A29+1,A29)</f>
        <v>6</v>
      </c>
      <c r="B30" s="1">
        <v>4</v>
      </c>
      <c r="C30" s="1">
        <f>COUNTIFS('Session 2'!$I$5:$I$1048576,'Inventory &amp; P&amp;L'!A30,'Session 2'!$J$5:$J$1048576,'Inventory &amp; P&amp;L'!B30)-COUNTIFS('Session 2'!$I$5:$I$1048576,'Inventory &amp; P&amp;L'!A30,'Session 2'!$K$5:$K$1048576,'Inventory &amp; P&amp;L'!B30)</f>
        <v>-1</v>
      </c>
      <c r="D30" s="1">
        <f>SUMIFS('Session 2'!$N$5:$N$1048576,'Session 2'!$I$5:$I$1048576,'Inventory &amp; P&amp;L'!A30,'Session 2'!$J$5:$J$1048576,'Inventory &amp; P&amp;L'!B30)+SUMIFS('Session 2'!$O$5:$O$1048576,'Session 2'!$I$5:$I$1048576,'Inventory &amp; P&amp;L'!A30,'Session 2'!$K$5:$K$1048576,'Inventory &amp; P&amp;L'!B30)</f>
        <v>-1.1999999999999886</v>
      </c>
    </row>
    <row r="31" spans="1:4" ht="15">
      <c r="A31" s="1">
        <f>IF(COUNTIF($A$2:A30,A30)=5,A30+1,A30)</f>
        <v>6</v>
      </c>
      <c r="B31" s="1">
        <v>5</v>
      </c>
      <c r="C31" s="1">
        <f>COUNTIFS('Session 2'!$I$5:$I$1048576,'Inventory &amp; P&amp;L'!A31,'Session 2'!$J$5:$J$1048576,'Inventory &amp; P&amp;L'!B31)-COUNTIFS('Session 2'!$I$5:$I$1048576,'Inventory &amp; P&amp;L'!A31,'Session 2'!$K$5:$K$1048576,'Inventory &amp; P&amp;L'!B31)</f>
        <v>-1</v>
      </c>
      <c r="D31" s="1">
        <f>SUMIFS('Session 2'!$N$5:$N$1048576,'Session 2'!$I$5:$I$1048576,'Inventory &amp; P&amp;L'!A31,'Session 2'!$J$5:$J$1048576,'Inventory &amp; P&amp;L'!B31)+SUMIFS('Session 2'!$O$5:$O$1048576,'Session 2'!$I$5:$I$1048576,'Inventory &amp; P&amp;L'!A31,'Session 2'!$K$5:$K$1048576,'Inventory &amp; P&amp;L'!B31)</f>
        <v>-1.1999999999999886</v>
      </c>
    </row>
    <row r="32" spans="1:4" ht="15">
      <c r="A32" s="1">
        <f>IF(COUNTIF($A$2:A31,A31)=5,A31+1,A31)</f>
        <v>7</v>
      </c>
      <c r="B32" s="1">
        <v>1</v>
      </c>
      <c r="C32" s="1">
        <f>COUNTIFS('Session 2'!$I$5:$I$1048576,'Inventory &amp; P&amp;L'!A32,'Session 2'!$J$5:$J$1048576,'Inventory &amp; P&amp;L'!B32)-COUNTIFS('Session 2'!$I$5:$I$1048576,'Inventory &amp; P&amp;L'!A32,'Session 2'!$K$5:$K$1048576,'Inventory &amp; P&amp;L'!B32)</f>
        <v>-1</v>
      </c>
      <c r="D32" s="1">
        <f>SUMIFS('Session 2'!$N$5:$N$1048576,'Session 2'!$I$5:$I$1048576,'Inventory &amp; P&amp;L'!A32,'Session 2'!$J$5:$J$1048576,'Inventory &amp; P&amp;L'!B32)+SUMIFS('Session 2'!$O$5:$O$1048576,'Session 2'!$I$5:$I$1048576,'Inventory &amp; P&amp;L'!A32,'Session 2'!$K$5:$K$1048576,'Inventory &amp; P&amp;L'!B32)</f>
        <v>1.8000000000000114</v>
      </c>
    </row>
    <row r="33" spans="1:4" ht="15">
      <c r="A33" s="1">
        <f>IF(COUNTIF($A$2:A32,A32)=5,A32+1,A32)</f>
        <v>7</v>
      </c>
      <c r="B33" s="1">
        <v>2</v>
      </c>
      <c r="C33" s="1">
        <f>COUNTIFS('Session 2'!$I$5:$I$1048576,'Inventory &amp; P&amp;L'!A33,'Session 2'!$J$5:$J$1048576,'Inventory &amp; P&amp;L'!B33)-COUNTIFS('Session 2'!$I$5:$I$1048576,'Inventory &amp; P&amp;L'!A33,'Session 2'!$K$5:$K$1048576,'Inventory &amp; P&amp;L'!B33)</f>
        <v>-1</v>
      </c>
      <c r="D33" s="1">
        <f>SUMIFS('Session 2'!$N$5:$N$1048576,'Session 2'!$I$5:$I$1048576,'Inventory &amp; P&amp;L'!A33,'Session 2'!$J$5:$J$1048576,'Inventory &amp; P&amp;L'!B33)+SUMIFS('Session 2'!$O$5:$O$1048576,'Session 2'!$I$5:$I$1048576,'Inventory &amp; P&amp;L'!A33,'Session 2'!$K$5:$K$1048576,'Inventory &amp; P&amp;L'!B33)</f>
        <v>1.8000000000000114</v>
      </c>
    </row>
    <row r="34" spans="1:4" ht="15">
      <c r="A34" s="1">
        <f>IF(COUNTIF($A$2:A33,A33)=5,A33+1,A33)</f>
        <v>7</v>
      </c>
      <c r="B34" s="1">
        <v>3</v>
      </c>
      <c r="C34" s="1">
        <f>COUNTIFS('Session 2'!$I$5:$I$1048576,'Inventory &amp; P&amp;L'!A34,'Session 2'!$J$5:$J$1048576,'Inventory &amp; P&amp;L'!B34)-COUNTIFS('Session 2'!$I$5:$I$1048576,'Inventory &amp; P&amp;L'!A34,'Session 2'!$K$5:$K$1048576,'Inventory &amp; P&amp;L'!B34)</f>
        <v>4</v>
      </c>
      <c r="D34" s="1">
        <f>SUMIFS('Session 2'!$N$5:$N$1048576,'Session 2'!$I$5:$I$1048576,'Inventory &amp; P&amp;L'!A34,'Session 2'!$J$5:$J$1048576,'Inventory &amp; P&amp;L'!B34)+SUMIFS('Session 2'!$O$5:$O$1048576,'Session 2'!$I$5:$I$1048576,'Inventory &amp; P&amp;L'!A34,'Session 2'!$K$5:$K$1048576,'Inventory &amp; P&amp;L'!B34)</f>
        <v>-7.2000000000000455</v>
      </c>
    </row>
    <row r="35" spans="1:4" ht="15">
      <c r="A35" s="1">
        <f>IF(COUNTIF($A$2:A34,A34)=5,A34+1,A34)</f>
        <v>7</v>
      </c>
      <c r="B35" s="1">
        <v>4</v>
      </c>
      <c r="C35" s="1">
        <f>COUNTIFS('Session 2'!$I$5:$I$1048576,'Inventory &amp; P&amp;L'!A35,'Session 2'!$J$5:$J$1048576,'Inventory &amp; P&amp;L'!B35)-COUNTIFS('Session 2'!$I$5:$I$1048576,'Inventory &amp; P&amp;L'!A35,'Session 2'!$K$5:$K$1048576,'Inventory &amp; P&amp;L'!B35)</f>
        <v>-1</v>
      </c>
      <c r="D35" s="1">
        <f>SUMIFS('Session 2'!$N$5:$N$1048576,'Session 2'!$I$5:$I$1048576,'Inventory &amp; P&amp;L'!A35,'Session 2'!$J$5:$J$1048576,'Inventory &amp; P&amp;L'!B35)+SUMIFS('Session 2'!$O$5:$O$1048576,'Session 2'!$I$5:$I$1048576,'Inventory &amp; P&amp;L'!A35,'Session 2'!$K$5:$K$1048576,'Inventory &amp; P&amp;L'!B35)</f>
        <v>1.8000000000000114</v>
      </c>
    </row>
    <row r="36" spans="1:4" ht="15">
      <c r="A36" s="1">
        <f>IF(COUNTIF($A$2:A35,A35)=5,A35+1,A35)</f>
        <v>7</v>
      </c>
      <c r="B36" s="1">
        <v>5</v>
      </c>
      <c r="C36" s="1">
        <f>COUNTIFS('Session 2'!$I$5:$I$1048576,'Inventory &amp; P&amp;L'!A36,'Session 2'!$J$5:$J$1048576,'Inventory &amp; P&amp;L'!B36)-COUNTIFS('Session 2'!$I$5:$I$1048576,'Inventory &amp; P&amp;L'!A36,'Session 2'!$K$5:$K$1048576,'Inventory &amp; P&amp;L'!B36)</f>
        <v>-1</v>
      </c>
      <c r="D36" s="1">
        <f>SUMIFS('Session 2'!$N$5:$N$1048576,'Session 2'!$I$5:$I$1048576,'Inventory &amp; P&amp;L'!A36,'Session 2'!$J$5:$J$1048576,'Inventory &amp; P&amp;L'!B36)+SUMIFS('Session 2'!$O$5:$O$1048576,'Session 2'!$I$5:$I$1048576,'Inventory &amp; P&amp;L'!A36,'Session 2'!$K$5:$K$1048576,'Inventory &amp; P&amp;L'!B36)</f>
        <v>1.8000000000000114</v>
      </c>
    </row>
    <row r="37" spans="1:4" ht="15">
      <c r="A37" s="1">
        <f>IF(COUNTIF($A$2:A36,A36)=5,A36+1,A36)</f>
        <v>8</v>
      </c>
      <c r="B37" s="1">
        <v>1</v>
      </c>
      <c r="C37" s="1">
        <f>COUNTIFS('Session 2'!$I$5:$I$1048576,'Inventory &amp; P&amp;L'!A37,'Session 2'!$J$5:$J$1048576,'Inventory &amp; P&amp;L'!B37)-COUNTIFS('Session 2'!$I$5:$I$1048576,'Inventory &amp; P&amp;L'!A37,'Session 2'!$K$5:$K$1048576,'Inventory &amp; P&amp;L'!B37)</f>
        <v>3</v>
      </c>
      <c r="D37" s="1">
        <f>SUMIFS('Session 2'!$N$5:$N$1048576,'Session 2'!$I$5:$I$1048576,'Inventory &amp; P&amp;L'!A37,'Session 2'!$J$5:$J$1048576,'Inventory &amp; P&amp;L'!B37)+SUMIFS('Session 2'!$O$5:$O$1048576,'Session 2'!$I$5:$I$1048576,'Inventory &amp; P&amp;L'!A37,'Session 2'!$K$5:$K$1048576,'Inventory &amp; P&amp;L'!B37)</f>
        <v>-2.400000000000034</v>
      </c>
    </row>
    <row r="38" spans="1:4" ht="15">
      <c r="A38" s="1">
        <f>IF(COUNTIF($A$2:A37,A37)=5,A37+1,A37)</f>
        <v>8</v>
      </c>
      <c r="B38" s="1">
        <v>2</v>
      </c>
      <c r="C38" s="1">
        <f>COUNTIFS('Session 2'!$I$5:$I$1048576,'Inventory &amp; P&amp;L'!A38,'Session 2'!$J$5:$J$1048576,'Inventory &amp; P&amp;L'!B38)-COUNTIFS('Session 2'!$I$5:$I$1048576,'Inventory &amp; P&amp;L'!A38,'Session 2'!$K$5:$K$1048576,'Inventory &amp; P&amp;L'!B38)</f>
        <v>-1</v>
      </c>
      <c r="D38" s="1">
        <f>SUMIFS('Session 2'!$N$5:$N$1048576,'Session 2'!$I$5:$I$1048576,'Inventory &amp; P&amp;L'!A38,'Session 2'!$J$5:$J$1048576,'Inventory &amp; P&amp;L'!B38)+SUMIFS('Session 2'!$O$5:$O$1048576,'Session 2'!$I$5:$I$1048576,'Inventory &amp; P&amp;L'!A38,'Session 2'!$K$5:$K$1048576,'Inventory &amp; P&amp;L'!B38)</f>
        <v>0.8000000000000114</v>
      </c>
    </row>
    <row r="39" spans="1:4" ht="15">
      <c r="A39" s="1">
        <f>IF(COUNTIF($A$2:A38,A38)=5,A38+1,A38)</f>
        <v>8</v>
      </c>
      <c r="B39" s="1">
        <v>3</v>
      </c>
      <c r="C39" s="1">
        <f>COUNTIFS('Session 2'!$I$5:$I$1048576,'Inventory &amp; P&amp;L'!A39,'Session 2'!$J$5:$J$1048576,'Inventory &amp; P&amp;L'!B39)-COUNTIFS('Session 2'!$I$5:$I$1048576,'Inventory &amp; P&amp;L'!A39,'Session 2'!$K$5:$K$1048576,'Inventory &amp; P&amp;L'!B39)</f>
        <v>-2</v>
      </c>
      <c r="D39" s="1">
        <f>SUMIFS('Session 2'!$N$5:$N$1048576,'Session 2'!$I$5:$I$1048576,'Inventory &amp; P&amp;L'!A39,'Session 2'!$J$5:$J$1048576,'Inventory &amp; P&amp;L'!B39)+SUMIFS('Session 2'!$O$5:$O$1048576,'Session 2'!$I$5:$I$1048576,'Inventory &amp; P&amp;L'!A39,'Session 2'!$K$5:$K$1048576,'Inventory &amp; P&amp;L'!B39)</f>
        <v>4.600000000000023</v>
      </c>
    </row>
    <row r="40" spans="1:4" ht="15">
      <c r="A40" s="1">
        <f>IF(COUNTIF($A$2:A39,A39)=5,A39+1,A39)</f>
        <v>8</v>
      </c>
      <c r="B40" s="1">
        <v>4</v>
      </c>
      <c r="C40" s="1">
        <f>COUNTIFS('Session 2'!$I$5:$I$1048576,'Inventory &amp; P&amp;L'!A40,'Session 2'!$J$5:$J$1048576,'Inventory &amp; P&amp;L'!B40)-COUNTIFS('Session 2'!$I$5:$I$1048576,'Inventory &amp; P&amp;L'!A40,'Session 2'!$K$5:$K$1048576,'Inventory &amp; P&amp;L'!B40)</f>
        <v>1</v>
      </c>
      <c r="D40" s="1">
        <f>SUMIFS('Session 2'!$N$5:$N$1048576,'Session 2'!$I$5:$I$1048576,'Inventory &amp; P&amp;L'!A40,'Session 2'!$J$5:$J$1048576,'Inventory &amp; P&amp;L'!B40)+SUMIFS('Session 2'!$O$5:$O$1048576,'Session 2'!$I$5:$I$1048576,'Inventory &amp; P&amp;L'!A40,'Session 2'!$K$5:$K$1048576,'Inventory &amp; P&amp;L'!B40)</f>
        <v>-3.8000000000000114</v>
      </c>
    </row>
    <row r="41" spans="1:4" ht="15">
      <c r="A41" s="1">
        <f>IF(COUNTIF($A$2:A40,A40)=5,A40+1,A40)</f>
        <v>8</v>
      </c>
      <c r="B41" s="1">
        <v>5</v>
      </c>
      <c r="C41" s="1">
        <f>COUNTIFS('Session 2'!$I$5:$I$1048576,'Inventory &amp; P&amp;L'!A41,'Session 2'!$J$5:$J$1048576,'Inventory &amp; P&amp;L'!B41)-COUNTIFS('Session 2'!$I$5:$I$1048576,'Inventory &amp; P&amp;L'!A41,'Session 2'!$K$5:$K$1048576,'Inventory &amp; P&amp;L'!B41)</f>
        <v>-1</v>
      </c>
      <c r="D41" s="1">
        <f>SUMIFS('Session 2'!$N$5:$N$1048576,'Session 2'!$I$5:$I$1048576,'Inventory &amp; P&amp;L'!A41,'Session 2'!$J$5:$J$1048576,'Inventory &amp; P&amp;L'!B41)+SUMIFS('Session 2'!$O$5:$O$1048576,'Session 2'!$I$5:$I$1048576,'Inventory &amp; P&amp;L'!A41,'Session 2'!$K$5:$K$1048576,'Inventory &amp; P&amp;L'!B41)</f>
        <v>0.8000000000000114</v>
      </c>
    </row>
    <row r="42" spans="1:4" ht="15">
      <c r="A42" s="1">
        <f>IF(COUNTIF($A$2:A41,A41)=5,A41+1,A41)</f>
        <v>9</v>
      </c>
      <c r="B42" s="1">
        <v>1</v>
      </c>
      <c r="C42" s="1">
        <f>COUNTIFS('Session 2'!$I$5:$I$1048576,'Inventory &amp; P&amp;L'!A42,'Session 2'!$J$5:$J$1048576,'Inventory &amp; P&amp;L'!B42)-COUNTIFS('Session 2'!$I$5:$I$1048576,'Inventory &amp; P&amp;L'!A42,'Session 2'!$K$5:$K$1048576,'Inventory &amp; P&amp;L'!B42)</f>
        <v>-1</v>
      </c>
      <c r="D42" s="1">
        <f>SUMIFS('Session 2'!$N$5:$N$1048576,'Session 2'!$I$5:$I$1048576,'Inventory &amp; P&amp;L'!A42,'Session 2'!$J$5:$J$1048576,'Inventory &amp; P&amp;L'!B42)+SUMIFS('Session 2'!$O$5:$O$1048576,'Session 2'!$I$5:$I$1048576,'Inventory &amp; P&amp;L'!A42,'Session 2'!$K$5:$K$1048576,'Inventory &amp; P&amp;L'!B42)</f>
        <v>0.8000000000000114</v>
      </c>
    </row>
    <row r="43" spans="1:4" ht="15">
      <c r="A43" s="1">
        <f>IF(COUNTIF($A$2:A42,A42)=5,A42+1,A42)</f>
        <v>9</v>
      </c>
      <c r="B43" s="1">
        <v>2</v>
      </c>
      <c r="C43" s="1">
        <f>COUNTIFS('Session 2'!$I$5:$I$1048576,'Inventory &amp; P&amp;L'!A43,'Session 2'!$J$5:$J$1048576,'Inventory &amp; P&amp;L'!B43)-COUNTIFS('Session 2'!$I$5:$I$1048576,'Inventory &amp; P&amp;L'!A43,'Session 2'!$K$5:$K$1048576,'Inventory &amp; P&amp;L'!B43)</f>
        <v>-3</v>
      </c>
      <c r="D43" s="1">
        <f>SUMIFS('Session 2'!$N$5:$N$1048576,'Session 2'!$I$5:$I$1048576,'Inventory &amp; P&amp;L'!A43,'Session 2'!$J$5:$J$1048576,'Inventory &amp; P&amp;L'!B43)+SUMIFS('Session 2'!$O$5:$O$1048576,'Session 2'!$I$5:$I$1048576,'Inventory &amp; P&amp;L'!A43,'Session 2'!$K$5:$K$1048576,'Inventory &amp; P&amp;L'!B43)</f>
        <v>5.400000000000034</v>
      </c>
    </row>
    <row r="44" spans="1:4" ht="15">
      <c r="A44" s="1">
        <f>IF(COUNTIF($A$2:A43,A43)=5,A43+1,A43)</f>
        <v>9</v>
      </c>
      <c r="B44" s="1">
        <v>3</v>
      </c>
      <c r="C44" s="1">
        <f>COUNTIFS('Session 2'!$I$5:$I$1048576,'Inventory &amp; P&amp;L'!A44,'Session 2'!$J$5:$J$1048576,'Inventory &amp; P&amp;L'!B44)-COUNTIFS('Session 2'!$I$5:$I$1048576,'Inventory &amp; P&amp;L'!A44,'Session 2'!$K$5:$K$1048576,'Inventory &amp; P&amp;L'!B44)</f>
        <v>1</v>
      </c>
      <c r="D44" s="1">
        <f>SUMIFS('Session 2'!$N$5:$N$1048576,'Session 2'!$I$5:$I$1048576,'Inventory &amp; P&amp;L'!A44,'Session 2'!$J$5:$J$1048576,'Inventory &amp; P&amp;L'!B44)+SUMIFS('Session 2'!$O$5:$O$1048576,'Session 2'!$I$5:$I$1048576,'Inventory &amp; P&amp;L'!A44,'Session 2'!$K$5:$K$1048576,'Inventory &amp; P&amp;L'!B44)</f>
        <v>-1.8000000000000114</v>
      </c>
    </row>
    <row r="45" spans="1:4" ht="15">
      <c r="A45" s="1">
        <f>IF(COUNTIF($A$2:A44,A44)=5,A44+1,A44)</f>
        <v>9</v>
      </c>
      <c r="B45" s="1">
        <v>4</v>
      </c>
      <c r="C45" s="1">
        <f>COUNTIFS('Session 2'!$I$5:$I$1048576,'Inventory &amp; P&amp;L'!A45,'Session 2'!$J$5:$J$1048576,'Inventory &amp; P&amp;L'!B45)-COUNTIFS('Session 2'!$I$5:$I$1048576,'Inventory &amp; P&amp;L'!A45,'Session 2'!$K$5:$K$1048576,'Inventory &amp; P&amp;L'!B45)</f>
        <v>1</v>
      </c>
      <c r="D45" s="1">
        <f>SUMIFS('Session 2'!$N$5:$N$1048576,'Session 2'!$I$5:$I$1048576,'Inventory &amp; P&amp;L'!A45,'Session 2'!$J$5:$J$1048576,'Inventory &amp; P&amp;L'!B45)+SUMIFS('Session 2'!$O$5:$O$1048576,'Session 2'!$I$5:$I$1048576,'Inventory &amp; P&amp;L'!A45,'Session 2'!$K$5:$K$1048576,'Inventory &amp; P&amp;L'!B45)</f>
        <v>-1.8000000000000114</v>
      </c>
    </row>
    <row r="46" spans="1:4" ht="15">
      <c r="A46" s="1">
        <f>IF(COUNTIF($A$2:A45,A45)=5,A45+1,A45)</f>
        <v>9</v>
      </c>
      <c r="B46" s="1">
        <v>5</v>
      </c>
      <c r="C46" s="1">
        <f>COUNTIFS('Session 2'!$I$5:$I$1048576,'Inventory &amp; P&amp;L'!A46,'Session 2'!$J$5:$J$1048576,'Inventory &amp; P&amp;L'!B46)-COUNTIFS('Session 2'!$I$5:$I$1048576,'Inventory &amp; P&amp;L'!A46,'Session 2'!$K$5:$K$1048576,'Inventory &amp; P&amp;L'!B46)</f>
        <v>2</v>
      </c>
      <c r="D46" s="1">
        <f>SUMIFS('Session 2'!$N$5:$N$1048576,'Session 2'!$I$5:$I$1048576,'Inventory &amp; P&amp;L'!A46,'Session 2'!$J$5:$J$1048576,'Inventory &amp; P&amp;L'!B46)+SUMIFS('Session 2'!$O$5:$O$1048576,'Session 2'!$I$5:$I$1048576,'Inventory &amp; P&amp;L'!A46,'Session 2'!$K$5:$K$1048576,'Inventory &amp; P&amp;L'!B46)</f>
        <v>-2.6000000000000227</v>
      </c>
    </row>
    <row r="47" spans="1:4" ht="15">
      <c r="A47" s="1">
        <f>IF(COUNTIF($A$2:A46,A46)=5,A46+1,A46)</f>
        <v>10</v>
      </c>
      <c r="B47" s="1">
        <v>1</v>
      </c>
      <c r="C47" s="1">
        <f>COUNTIFS('Session 2'!$I$5:$I$1048576,'Inventory &amp; P&amp;L'!A47,'Session 2'!$J$5:$J$1048576,'Inventory &amp; P&amp;L'!B47)-COUNTIFS('Session 2'!$I$5:$I$1048576,'Inventory &amp; P&amp;L'!A47,'Session 2'!$K$5:$K$1048576,'Inventory &amp; P&amp;L'!B47)</f>
        <v>1</v>
      </c>
      <c r="D47" s="1">
        <f>SUMIFS('Session 2'!$N$5:$N$1048576,'Session 2'!$I$5:$I$1048576,'Inventory &amp; P&amp;L'!A47,'Session 2'!$J$5:$J$1048576,'Inventory &amp; P&amp;L'!B47)+SUMIFS('Session 2'!$O$5:$O$1048576,'Session 2'!$I$5:$I$1048576,'Inventory &amp; P&amp;L'!A47,'Session 2'!$K$5:$K$1048576,'Inventory &amp; P&amp;L'!B47)</f>
        <v>-1.8000000000000114</v>
      </c>
    </row>
    <row r="48" spans="1:4" ht="15">
      <c r="A48" s="1">
        <f>IF(COUNTIF($A$2:A47,A47)=5,A47+1,A47)</f>
        <v>10</v>
      </c>
      <c r="B48" s="1">
        <v>2</v>
      </c>
      <c r="C48" s="1">
        <f>COUNTIFS('Session 2'!$I$5:$I$1048576,'Inventory &amp; P&amp;L'!A48,'Session 2'!$J$5:$J$1048576,'Inventory &amp; P&amp;L'!B48)-COUNTIFS('Session 2'!$I$5:$I$1048576,'Inventory &amp; P&amp;L'!A48,'Session 2'!$K$5:$K$1048576,'Inventory &amp; P&amp;L'!B48)</f>
        <v>-3</v>
      </c>
      <c r="D48" s="1">
        <f>SUMIFS('Session 2'!$N$5:$N$1048576,'Session 2'!$I$5:$I$1048576,'Inventory &amp; P&amp;L'!A48,'Session 2'!$J$5:$J$1048576,'Inventory &amp; P&amp;L'!B48)+SUMIFS('Session 2'!$O$5:$O$1048576,'Session 2'!$I$5:$I$1048576,'Inventory &amp; P&amp;L'!A48,'Session 2'!$K$5:$K$1048576,'Inventory &amp; P&amp;L'!B48)</f>
        <v>9.400000000000034</v>
      </c>
    </row>
    <row r="49" spans="1:4" ht="15">
      <c r="A49" s="1">
        <f>IF(COUNTIF($A$2:A48,A48)=5,A48+1,A48)</f>
        <v>10</v>
      </c>
      <c r="B49" s="1">
        <v>3</v>
      </c>
      <c r="C49" s="1">
        <f>COUNTIFS('Session 2'!$I$5:$I$1048576,'Inventory &amp; P&amp;L'!A49,'Session 2'!$J$5:$J$1048576,'Inventory &amp; P&amp;L'!B49)-COUNTIFS('Session 2'!$I$5:$I$1048576,'Inventory &amp; P&amp;L'!A49,'Session 2'!$K$5:$K$1048576,'Inventory &amp; P&amp;L'!B49)</f>
        <v>2</v>
      </c>
      <c r="D49" s="1">
        <f>SUMIFS('Session 2'!$N$5:$N$1048576,'Session 2'!$I$5:$I$1048576,'Inventory &amp; P&amp;L'!A49,'Session 2'!$J$5:$J$1048576,'Inventory &amp; P&amp;L'!B49)+SUMIFS('Session 2'!$O$5:$O$1048576,'Session 2'!$I$5:$I$1048576,'Inventory &amp; P&amp;L'!A49,'Session 2'!$K$5:$K$1048576,'Inventory &amp; P&amp;L'!B49)</f>
        <v>-5.600000000000023</v>
      </c>
    </row>
    <row r="50" spans="1:4" ht="15">
      <c r="A50" s="1">
        <f>IF(COUNTIF($A$2:A49,A49)=5,A49+1,A49)</f>
        <v>10</v>
      </c>
      <c r="B50" s="1">
        <v>4</v>
      </c>
      <c r="C50" s="1">
        <f>COUNTIFS('Session 2'!$I$5:$I$1048576,'Inventory &amp; P&amp;L'!A50,'Session 2'!$J$5:$J$1048576,'Inventory &amp; P&amp;L'!B50)-COUNTIFS('Session 2'!$I$5:$I$1048576,'Inventory &amp; P&amp;L'!A50,'Session 2'!$K$5:$K$1048576,'Inventory &amp; P&amp;L'!B50)</f>
        <v>1</v>
      </c>
      <c r="D50" s="1">
        <f>SUMIFS('Session 2'!$N$5:$N$1048576,'Session 2'!$I$5:$I$1048576,'Inventory &amp; P&amp;L'!A50,'Session 2'!$J$5:$J$1048576,'Inventory &amp; P&amp;L'!B50)+SUMIFS('Session 2'!$O$5:$O$1048576,'Session 2'!$I$5:$I$1048576,'Inventory &amp; P&amp;L'!A50,'Session 2'!$K$5:$K$1048576,'Inventory &amp; P&amp;L'!B50)</f>
        <v>-3.8000000000000114</v>
      </c>
    </row>
    <row r="51" spans="1:4" ht="15">
      <c r="A51" s="1">
        <f>IF(COUNTIF($A$2:A50,A50)=5,A50+1,A50)</f>
        <v>10</v>
      </c>
      <c r="B51" s="1">
        <v>5</v>
      </c>
      <c r="C51" s="1">
        <f>COUNTIFS('Session 2'!$I$5:$I$1048576,'Inventory &amp; P&amp;L'!A51,'Session 2'!$J$5:$J$1048576,'Inventory &amp; P&amp;L'!B51)-COUNTIFS('Session 2'!$I$5:$I$1048576,'Inventory &amp; P&amp;L'!A51,'Session 2'!$K$5:$K$1048576,'Inventory &amp; P&amp;L'!B51)</f>
        <v>-1</v>
      </c>
      <c r="D51" s="1">
        <f>SUMIFS('Session 2'!$N$5:$N$1048576,'Session 2'!$I$5:$I$1048576,'Inventory &amp; P&amp;L'!A51,'Session 2'!$J$5:$J$1048576,'Inventory &amp; P&amp;L'!B51)+SUMIFS('Session 2'!$O$5:$O$1048576,'Session 2'!$I$5:$I$1048576,'Inventory &amp; P&amp;L'!A51,'Session 2'!$K$5:$K$1048576,'Inventory &amp; P&amp;L'!B51)</f>
        <v>1.8000000000000114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 topLeftCell="A1"/>
  </sheetViews>
  <sheetFormatPr defaultColWidth="9.140625" defaultRowHeight="15"/>
  <cols>
    <col min="1" max="2" width="16.28125" style="0" bestFit="1" customWidth="1"/>
    <col min="3" max="6" width="2.7109375" style="0" customWidth="1"/>
    <col min="7" max="7" width="11.28125" style="0" customWidth="1"/>
    <col min="8" max="8" width="21.421875" style="0" customWidth="1"/>
    <col min="9" max="9" width="13.140625" style="0" customWidth="1"/>
    <col min="10" max="10" width="16.28125" style="0" customWidth="1"/>
    <col min="11" max="11" width="5.00390625" style="0" customWidth="1"/>
    <col min="12" max="12" width="5.7109375" style="0" customWidth="1"/>
    <col min="13" max="13" width="5.00390625" style="0" customWidth="1"/>
    <col min="14" max="14" width="4.7109375" style="0" customWidth="1"/>
    <col min="15" max="15" width="11.28125" style="0" customWidth="1"/>
    <col min="16" max="16" width="22.421875" style="0" customWidth="1"/>
    <col min="17" max="17" width="17.7109375" style="0" customWidth="1"/>
    <col min="18" max="18" width="21.421875" style="0" bestFit="1" customWidth="1"/>
    <col min="19" max="19" width="16.140625" style="0" bestFit="1" customWidth="1"/>
    <col min="20" max="20" width="22.421875" style="0" bestFit="1" customWidth="1"/>
    <col min="21" max="21" width="17.7109375" style="0" bestFit="1" customWidth="1"/>
  </cols>
  <sheetData>
    <row r="1" spans="9:10" ht="15">
      <c r="I1" s="2" t="s">
        <v>26</v>
      </c>
      <c r="J1" s="2" t="s">
        <v>6</v>
      </c>
    </row>
    <row r="2" spans="9:15" ht="15">
      <c r="I2" s="2" t="s">
        <v>8</v>
      </c>
      <c r="J2">
        <v>1</v>
      </c>
      <c r="K2">
        <v>2</v>
      </c>
      <c r="L2">
        <v>3</v>
      </c>
      <c r="M2">
        <v>4</v>
      </c>
      <c r="N2">
        <v>5</v>
      </c>
      <c r="O2" t="s">
        <v>7</v>
      </c>
    </row>
    <row r="3" spans="1:15" ht="15">
      <c r="A3" s="2" t="s">
        <v>25</v>
      </c>
      <c r="B3" s="2" t="s">
        <v>6</v>
      </c>
      <c r="I3" s="3">
        <v>1</v>
      </c>
      <c r="J3" s="4">
        <v>3.1999999999999886</v>
      </c>
      <c r="K3" s="4">
        <v>4.800000000000011</v>
      </c>
      <c r="L3" s="4">
        <v>-9.599999999999966</v>
      </c>
      <c r="M3" s="4">
        <v>3.1999999999999886</v>
      </c>
      <c r="N3" s="4">
        <v>-1.6000000000000227</v>
      </c>
      <c r="O3" s="4">
        <v>0</v>
      </c>
    </row>
    <row r="4" spans="1:15" ht="15">
      <c r="A4" s="2" t="s">
        <v>8</v>
      </c>
      <c r="B4">
        <v>1</v>
      </c>
      <c r="C4">
        <v>2</v>
      </c>
      <c r="D4">
        <v>3</v>
      </c>
      <c r="E4">
        <v>4</v>
      </c>
      <c r="F4">
        <v>5</v>
      </c>
      <c r="G4" t="s">
        <v>7</v>
      </c>
      <c r="I4" s="3">
        <v>2</v>
      </c>
      <c r="J4" s="4">
        <v>10</v>
      </c>
      <c r="K4" s="4">
        <v>11.600000000000023</v>
      </c>
      <c r="L4" s="4">
        <v>-38.60000000000002</v>
      </c>
      <c r="M4" s="4">
        <v>10</v>
      </c>
      <c r="N4" s="4">
        <v>7</v>
      </c>
      <c r="O4" s="4">
        <v>0</v>
      </c>
    </row>
    <row r="5" spans="1:15" ht="15">
      <c r="A5">
        <v>1</v>
      </c>
      <c r="B5" s="4">
        <v>1</v>
      </c>
      <c r="C5" s="4">
        <v>-1</v>
      </c>
      <c r="D5" s="4">
        <v>-3</v>
      </c>
      <c r="E5" s="4">
        <v>1</v>
      </c>
      <c r="F5" s="4">
        <v>2</v>
      </c>
      <c r="G5" s="4">
        <v>0</v>
      </c>
      <c r="I5" s="3">
        <v>3</v>
      </c>
      <c r="J5" s="4">
        <v>10</v>
      </c>
      <c r="K5" s="4">
        <v>10.199999999999989</v>
      </c>
      <c r="L5" s="4">
        <v>-38.80000000000001</v>
      </c>
      <c r="M5" s="4">
        <v>9.800000000000011</v>
      </c>
      <c r="N5" s="4">
        <v>8.800000000000011</v>
      </c>
      <c r="O5" s="4">
        <v>0</v>
      </c>
    </row>
    <row r="6" spans="1:15" ht="15">
      <c r="A6">
        <v>2</v>
      </c>
      <c r="B6" s="4">
        <v>0</v>
      </c>
      <c r="C6" s="4">
        <v>-2</v>
      </c>
      <c r="D6" s="4">
        <v>2</v>
      </c>
      <c r="E6" s="4">
        <v>0</v>
      </c>
      <c r="F6" s="4">
        <v>0</v>
      </c>
      <c r="G6" s="4">
        <v>0</v>
      </c>
      <c r="I6" s="3">
        <v>4</v>
      </c>
      <c r="J6" s="4">
        <v>10.199999999999989</v>
      </c>
      <c r="K6" s="4">
        <v>12.599999999999966</v>
      </c>
      <c r="L6" s="4">
        <v>-41</v>
      </c>
      <c r="M6" s="4">
        <v>10</v>
      </c>
      <c r="N6" s="4">
        <v>8.200000000000045</v>
      </c>
      <c r="O6" s="4">
        <v>0</v>
      </c>
    </row>
    <row r="7" spans="1:15" ht="15">
      <c r="A7">
        <v>3</v>
      </c>
      <c r="B7" s="4">
        <v>0</v>
      </c>
      <c r="C7" s="4">
        <v>1</v>
      </c>
      <c r="D7" s="4">
        <v>1</v>
      </c>
      <c r="E7" s="4">
        <v>-1</v>
      </c>
      <c r="F7" s="4">
        <v>-1</v>
      </c>
      <c r="G7" s="4">
        <v>0</v>
      </c>
      <c r="I7" s="3">
        <v>5</v>
      </c>
      <c r="J7" s="4">
        <v>11</v>
      </c>
      <c r="K7" s="4">
        <v>12.599999999999966</v>
      </c>
      <c r="L7" s="4">
        <v>-40.19999999999999</v>
      </c>
      <c r="M7" s="4">
        <v>10.800000000000011</v>
      </c>
      <c r="N7" s="4">
        <v>5.800000000000011</v>
      </c>
      <c r="O7" s="4">
        <v>0</v>
      </c>
    </row>
    <row r="8" spans="1:15" ht="15">
      <c r="A8">
        <v>4</v>
      </c>
      <c r="B8" s="4">
        <v>1</v>
      </c>
      <c r="C8" s="4">
        <v>3</v>
      </c>
      <c r="D8" s="4">
        <v>0</v>
      </c>
      <c r="E8" s="4">
        <v>0</v>
      </c>
      <c r="F8" s="4">
        <v>-4</v>
      </c>
      <c r="G8" s="4">
        <v>0</v>
      </c>
      <c r="I8" s="3">
        <v>6</v>
      </c>
      <c r="J8" s="4">
        <v>14.599999999999966</v>
      </c>
      <c r="K8" s="4">
        <v>12.599999999999966</v>
      </c>
      <c r="L8" s="4">
        <v>-41.39999999999998</v>
      </c>
      <c r="M8" s="4">
        <v>9.600000000000023</v>
      </c>
      <c r="N8" s="4">
        <v>4.600000000000023</v>
      </c>
      <c r="O8" s="4">
        <v>0</v>
      </c>
    </row>
    <row r="9" spans="1:15" ht="15">
      <c r="A9">
        <v>5</v>
      </c>
      <c r="B9" s="4">
        <v>0</v>
      </c>
      <c r="C9" s="4">
        <v>3</v>
      </c>
      <c r="D9" s="4">
        <v>-1</v>
      </c>
      <c r="E9" s="4">
        <v>-1</v>
      </c>
      <c r="F9" s="4">
        <v>-1</v>
      </c>
      <c r="G9" s="4">
        <v>0</v>
      </c>
      <c r="I9" s="3">
        <v>7</v>
      </c>
      <c r="J9" s="4">
        <v>16.399999999999977</v>
      </c>
      <c r="K9" s="4">
        <v>14.399999999999977</v>
      </c>
      <c r="L9" s="4">
        <v>-48.60000000000002</v>
      </c>
      <c r="M9" s="4">
        <v>11.400000000000034</v>
      </c>
      <c r="N9" s="4">
        <v>6.400000000000034</v>
      </c>
      <c r="O9" s="4">
        <v>0</v>
      </c>
    </row>
    <row r="10" spans="1:15" ht="15">
      <c r="A10">
        <v>6</v>
      </c>
      <c r="B10" s="4">
        <v>3</v>
      </c>
      <c r="C10" s="4">
        <v>3</v>
      </c>
      <c r="D10" s="4">
        <v>-2</v>
      </c>
      <c r="E10" s="4">
        <v>-2</v>
      </c>
      <c r="F10" s="4">
        <v>-2</v>
      </c>
      <c r="G10" s="4">
        <v>0</v>
      </c>
      <c r="I10" s="3">
        <v>8</v>
      </c>
      <c r="J10" s="4">
        <v>13.999999999999943</v>
      </c>
      <c r="K10" s="4">
        <v>15.199999999999989</v>
      </c>
      <c r="L10" s="4">
        <v>-44</v>
      </c>
      <c r="M10" s="4">
        <v>7.600000000000023</v>
      </c>
      <c r="N10" s="4">
        <v>7.2000000000000455</v>
      </c>
      <c r="O10" s="4">
        <v>0</v>
      </c>
    </row>
    <row r="11" spans="1:15" ht="15">
      <c r="A11">
        <v>7</v>
      </c>
      <c r="B11" s="4">
        <v>2</v>
      </c>
      <c r="C11" s="4">
        <v>2</v>
      </c>
      <c r="D11" s="4">
        <v>2</v>
      </c>
      <c r="E11" s="4">
        <v>-3</v>
      </c>
      <c r="F11" s="4">
        <v>-3</v>
      </c>
      <c r="G11" s="4">
        <v>0</v>
      </c>
      <c r="I11" s="3">
        <v>9</v>
      </c>
      <c r="J11" s="4">
        <v>14.799999999999955</v>
      </c>
      <c r="K11" s="4">
        <v>20.600000000000023</v>
      </c>
      <c r="L11" s="4">
        <v>-45.80000000000001</v>
      </c>
      <c r="M11" s="4">
        <v>5.800000000000011</v>
      </c>
      <c r="N11" s="4">
        <v>4.600000000000023</v>
      </c>
      <c r="O11" s="4">
        <v>0</v>
      </c>
    </row>
    <row r="12" spans="1:15" ht="15">
      <c r="A12">
        <v>8</v>
      </c>
      <c r="B12" s="4">
        <v>5</v>
      </c>
      <c r="C12" s="4">
        <v>1</v>
      </c>
      <c r="D12" s="4">
        <v>0</v>
      </c>
      <c r="E12" s="4">
        <v>-2</v>
      </c>
      <c r="F12" s="4">
        <v>-4</v>
      </c>
      <c r="G12" s="4">
        <v>0</v>
      </c>
      <c r="I12" s="3">
        <v>10</v>
      </c>
      <c r="J12" s="4">
        <v>12.999999999999943</v>
      </c>
      <c r="K12" s="4">
        <v>30.000000000000057</v>
      </c>
      <c r="L12" s="4">
        <v>-51.400000000000034</v>
      </c>
      <c r="M12" s="4">
        <v>2</v>
      </c>
      <c r="N12" s="4">
        <v>6.400000000000034</v>
      </c>
      <c r="O12" s="4">
        <v>0</v>
      </c>
    </row>
    <row r="13" spans="1:15" ht="15">
      <c r="A13">
        <v>9</v>
      </c>
      <c r="B13" s="4">
        <v>4</v>
      </c>
      <c r="C13" s="4">
        <v>-2</v>
      </c>
      <c r="D13" s="4">
        <v>1</v>
      </c>
      <c r="E13" s="4">
        <v>-1</v>
      </c>
      <c r="F13" s="4">
        <v>-2</v>
      </c>
      <c r="G13" s="4">
        <v>0</v>
      </c>
      <c r="I13" s="3" t="s">
        <v>7</v>
      </c>
      <c r="J13" s="4"/>
      <c r="K13" s="4"/>
      <c r="L13" s="4"/>
      <c r="M13" s="4"/>
      <c r="N13" s="4"/>
      <c r="O13" s="4"/>
    </row>
    <row r="14" spans="1:7" ht="15">
      <c r="A14">
        <v>10</v>
      </c>
      <c r="B14" s="4">
        <v>5</v>
      </c>
      <c r="C14" s="4">
        <v>-5</v>
      </c>
      <c r="D14" s="4">
        <v>3</v>
      </c>
      <c r="E14" s="4">
        <v>0</v>
      </c>
      <c r="F14" s="4">
        <v>-3</v>
      </c>
      <c r="G14" s="4">
        <v>0</v>
      </c>
    </row>
    <row r="15" spans="1:7" ht="15">
      <c r="A15" t="s">
        <v>7</v>
      </c>
      <c r="B15" s="4"/>
      <c r="C15" s="4"/>
      <c r="D15" s="4"/>
      <c r="E15" s="4"/>
      <c r="F15" s="4"/>
      <c r="G15" s="4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 topLeftCell="A1">
      <selection activeCell="C35" sqref="C35"/>
    </sheetView>
  </sheetViews>
  <sheetFormatPr defaultColWidth="9.140625" defaultRowHeight="15"/>
  <cols>
    <col min="1" max="1" width="13.140625" style="0" customWidth="1"/>
    <col min="2" max="2" width="16.28125" style="0" customWidth="1"/>
    <col min="3" max="3" width="11.140625" style="0" customWidth="1"/>
    <col min="4" max="4" width="16.28125" style="0" customWidth="1"/>
    <col min="5" max="5" width="11.140625" style="0" customWidth="1"/>
    <col min="6" max="6" width="16.28125" style="0" customWidth="1"/>
    <col min="7" max="7" width="11.140625" style="0" customWidth="1"/>
    <col min="8" max="8" width="16.28125" style="0" bestFit="1" customWidth="1"/>
    <col min="9" max="9" width="11.140625" style="0" bestFit="1" customWidth="1"/>
    <col min="10" max="10" width="16.28125" style="0" bestFit="1" customWidth="1"/>
    <col min="11" max="11" width="11.140625" style="0" bestFit="1" customWidth="1"/>
    <col min="12" max="12" width="21.421875" style="0" bestFit="1" customWidth="1"/>
    <col min="13" max="13" width="16.140625" style="0" bestFit="1" customWidth="1"/>
  </cols>
  <sheetData>
    <row r="1" ht="15">
      <c r="B1" s="2" t="s">
        <v>6</v>
      </c>
    </row>
    <row r="2" spans="2:13" ht="15">
      <c r="B2">
        <v>1</v>
      </c>
      <c r="D2">
        <v>2</v>
      </c>
      <c r="F2">
        <v>3</v>
      </c>
      <c r="H2">
        <v>4</v>
      </c>
      <c r="J2">
        <v>5</v>
      </c>
      <c r="L2" t="s">
        <v>27</v>
      </c>
      <c r="M2" t="s">
        <v>28</v>
      </c>
    </row>
    <row r="3" spans="1:11" ht="15">
      <c r="A3" s="2" t="s">
        <v>8</v>
      </c>
      <c r="B3" t="s">
        <v>25</v>
      </c>
      <c r="C3" t="s">
        <v>26</v>
      </c>
      <c r="D3" t="s">
        <v>25</v>
      </c>
      <c r="E3" t="s">
        <v>26</v>
      </c>
      <c r="F3" t="s">
        <v>25</v>
      </c>
      <c r="G3" t="s">
        <v>26</v>
      </c>
      <c r="H3" t="s">
        <v>25</v>
      </c>
      <c r="I3" t="s">
        <v>26</v>
      </c>
      <c r="J3" t="s">
        <v>25</v>
      </c>
      <c r="K3" t="s">
        <v>26</v>
      </c>
    </row>
    <row r="4" spans="1:13" ht="15">
      <c r="A4" s="3">
        <v>1</v>
      </c>
      <c r="B4" s="4">
        <v>1</v>
      </c>
      <c r="C4" s="4">
        <v>3.1999999999999886</v>
      </c>
      <c r="D4" s="4">
        <v>-1</v>
      </c>
      <c r="E4" s="4">
        <v>4.800000000000011</v>
      </c>
      <c r="F4" s="4">
        <v>-3</v>
      </c>
      <c r="G4" s="4">
        <v>-9.599999999999966</v>
      </c>
      <c r="H4" s="4">
        <v>1</v>
      </c>
      <c r="I4" s="4">
        <v>3.1999999999999886</v>
      </c>
      <c r="J4" s="4">
        <v>2</v>
      </c>
      <c r="K4" s="4">
        <v>-1.6000000000000227</v>
      </c>
      <c r="L4" s="4">
        <v>0</v>
      </c>
      <c r="M4" s="4">
        <v>0</v>
      </c>
    </row>
    <row r="5" spans="1:13" ht="15">
      <c r="A5" s="3">
        <v>2</v>
      </c>
      <c r="B5" s="4">
        <v>0</v>
      </c>
      <c r="C5" s="4">
        <v>10</v>
      </c>
      <c r="D5" s="4">
        <v>-2</v>
      </c>
      <c r="E5" s="4">
        <v>11.600000000000023</v>
      </c>
      <c r="F5" s="4">
        <v>2</v>
      </c>
      <c r="G5" s="4">
        <v>-38.60000000000002</v>
      </c>
      <c r="H5" s="4">
        <v>0</v>
      </c>
      <c r="I5" s="4">
        <v>10</v>
      </c>
      <c r="J5" s="4">
        <v>0</v>
      </c>
      <c r="K5" s="4">
        <v>7</v>
      </c>
      <c r="L5" s="4">
        <v>0</v>
      </c>
      <c r="M5" s="4">
        <v>0</v>
      </c>
    </row>
    <row r="6" spans="1:13" ht="15">
      <c r="A6" s="3">
        <v>3</v>
      </c>
      <c r="B6" s="4">
        <v>0</v>
      </c>
      <c r="C6" s="4">
        <v>10</v>
      </c>
      <c r="D6" s="4">
        <v>1</v>
      </c>
      <c r="E6" s="4">
        <v>10.199999999999989</v>
      </c>
      <c r="F6" s="4">
        <v>1</v>
      </c>
      <c r="G6" s="4">
        <v>-38.80000000000001</v>
      </c>
      <c r="H6" s="4">
        <v>-1</v>
      </c>
      <c r="I6" s="4">
        <v>9.800000000000011</v>
      </c>
      <c r="J6" s="4">
        <v>-1</v>
      </c>
      <c r="K6" s="4">
        <v>8.800000000000011</v>
      </c>
      <c r="L6" s="4">
        <v>0</v>
      </c>
      <c r="M6" s="4">
        <v>0</v>
      </c>
    </row>
    <row r="7" spans="1:13" ht="15">
      <c r="A7" s="3">
        <v>4</v>
      </c>
      <c r="B7" s="4">
        <v>1</v>
      </c>
      <c r="C7" s="4">
        <v>10.199999999999989</v>
      </c>
      <c r="D7" s="4">
        <v>3</v>
      </c>
      <c r="E7" s="4">
        <v>12.599999999999966</v>
      </c>
      <c r="F7" s="4">
        <v>0</v>
      </c>
      <c r="G7" s="4">
        <v>-41</v>
      </c>
      <c r="H7" s="4">
        <v>0</v>
      </c>
      <c r="I7" s="4">
        <v>10</v>
      </c>
      <c r="J7" s="4">
        <v>-4</v>
      </c>
      <c r="K7" s="4">
        <v>8.200000000000045</v>
      </c>
      <c r="L7" s="4">
        <v>0</v>
      </c>
      <c r="M7" s="4">
        <v>0</v>
      </c>
    </row>
    <row r="8" spans="1:13" ht="15">
      <c r="A8" s="3">
        <v>5</v>
      </c>
      <c r="B8" s="4">
        <v>0</v>
      </c>
      <c r="C8" s="4">
        <v>11</v>
      </c>
      <c r="D8" s="4">
        <v>3</v>
      </c>
      <c r="E8" s="4">
        <v>12.599999999999966</v>
      </c>
      <c r="F8" s="4">
        <v>-1</v>
      </c>
      <c r="G8" s="4">
        <v>-40.19999999999999</v>
      </c>
      <c r="H8" s="4">
        <v>-1</v>
      </c>
      <c r="I8" s="4">
        <v>10.800000000000011</v>
      </c>
      <c r="J8" s="4">
        <v>-1</v>
      </c>
      <c r="K8" s="4">
        <v>5.800000000000011</v>
      </c>
      <c r="L8" s="4">
        <v>0</v>
      </c>
      <c r="M8" s="4">
        <v>0</v>
      </c>
    </row>
    <row r="9" spans="1:13" ht="15">
      <c r="A9" s="3">
        <v>6</v>
      </c>
      <c r="B9" s="4">
        <v>3</v>
      </c>
      <c r="C9" s="4">
        <v>14.599999999999966</v>
      </c>
      <c r="D9" s="4">
        <v>3</v>
      </c>
      <c r="E9" s="4">
        <v>12.599999999999966</v>
      </c>
      <c r="F9" s="4">
        <v>-2</v>
      </c>
      <c r="G9" s="4">
        <v>-41.39999999999998</v>
      </c>
      <c r="H9" s="4">
        <v>-2</v>
      </c>
      <c r="I9" s="4">
        <v>9.600000000000023</v>
      </c>
      <c r="J9" s="4">
        <v>-2</v>
      </c>
      <c r="K9" s="4">
        <v>4.600000000000023</v>
      </c>
      <c r="L9" s="4">
        <v>0</v>
      </c>
      <c r="M9" s="4">
        <v>0</v>
      </c>
    </row>
    <row r="10" spans="1:13" ht="15">
      <c r="A10" s="3">
        <v>7</v>
      </c>
      <c r="B10" s="4">
        <v>2</v>
      </c>
      <c r="C10" s="4">
        <v>16.399999999999977</v>
      </c>
      <c r="D10" s="4">
        <v>2</v>
      </c>
      <c r="E10" s="4">
        <v>14.399999999999977</v>
      </c>
      <c r="F10" s="4">
        <v>2</v>
      </c>
      <c r="G10" s="4">
        <v>-48.60000000000002</v>
      </c>
      <c r="H10" s="4">
        <v>-3</v>
      </c>
      <c r="I10" s="4">
        <v>11.400000000000034</v>
      </c>
      <c r="J10" s="4">
        <v>-3</v>
      </c>
      <c r="K10" s="4">
        <v>6.400000000000034</v>
      </c>
      <c r="L10" s="4">
        <v>0</v>
      </c>
      <c r="M10" s="4">
        <v>0</v>
      </c>
    </row>
    <row r="11" spans="1:13" ht="15">
      <c r="A11" s="3">
        <v>8</v>
      </c>
      <c r="B11" s="4">
        <v>5</v>
      </c>
      <c r="C11" s="4">
        <v>13.999999999999943</v>
      </c>
      <c r="D11" s="4">
        <v>1</v>
      </c>
      <c r="E11" s="4">
        <v>15.199999999999989</v>
      </c>
      <c r="F11" s="4">
        <v>0</v>
      </c>
      <c r="G11" s="4">
        <v>-44</v>
      </c>
      <c r="H11" s="4">
        <v>-2</v>
      </c>
      <c r="I11" s="4">
        <v>7.600000000000023</v>
      </c>
      <c r="J11" s="4">
        <v>-4</v>
      </c>
      <c r="K11" s="4">
        <v>7.2000000000000455</v>
      </c>
      <c r="L11" s="4">
        <v>0</v>
      </c>
      <c r="M11" s="4">
        <v>0</v>
      </c>
    </row>
    <row r="12" spans="1:13" ht="15">
      <c r="A12" s="3">
        <v>9</v>
      </c>
      <c r="B12" s="4">
        <v>4</v>
      </c>
      <c r="C12" s="4">
        <v>14.799999999999955</v>
      </c>
      <c r="D12" s="4">
        <v>-2</v>
      </c>
      <c r="E12" s="4">
        <v>20.600000000000023</v>
      </c>
      <c r="F12" s="4">
        <v>1</v>
      </c>
      <c r="G12" s="4">
        <v>-45.80000000000001</v>
      </c>
      <c r="H12" s="4">
        <v>-1</v>
      </c>
      <c r="I12" s="4">
        <v>5.800000000000011</v>
      </c>
      <c r="J12" s="4">
        <v>-2</v>
      </c>
      <c r="K12" s="4">
        <v>4.600000000000023</v>
      </c>
      <c r="L12" s="4">
        <v>0</v>
      </c>
      <c r="M12" s="4">
        <v>0</v>
      </c>
    </row>
    <row r="13" spans="1:13" ht="15">
      <c r="A13" s="3">
        <v>10</v>
      </c>
      <c r="B13" s="4">
        <v>5</v>
      </c>
      <c r="C13" s="4">
        <v>12.999999999999943</v>
      </c>
      <c r="D13" s="4">
        <v>-5</v>
      </c>
      <c r="E13" s="4">
        <v>30.000000000000057</v>
      </c>
      <c r="F13" s="4">
        <v>3</v>
      </c>
      <c r="G13" s="4">
        <v>-51.400000000000034</v>
      </c>
      <c r="H13" s="4">
        <v>0</v>
      </c>
      <c r="I13" s="4">
        <v>2</v>
      </c>
      <c r="J13" s="4">
        <v>-3</v>
      </c>
      <c r="K13" s="4">
        <v>6.400000000000034</v>
      </c>
      <c r="L13" s="4">
        <v>0</v>
      </c>
      <c r="M13" s="4">
        <v>0</v>
      </c>
    </row>
    <row r="14" spans="1:13" ht="15">
      <c r="A14" s="3" t="s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B2" sqref="B2:B6"/>
    </sheetView>
  </sheetViews>
  <sheetFormatPr defaultColWidth="9.140625" defaultRowHeight="15"/>
  <cols>
    <col min="1" max="1" width="11.28125" style="1" customWidth="1"/>
    <col min="2" max="2" width="28.00390625" style="1" customWidth="1"/>
    <col min="3" max="3" width="16.140625" style="1" customWidth="1"/>
    <col min="4" max="4" width="19.7109375" style="1" customWidth="1"/>
    <col min="5" max="5" width="24.8515625" style="1" customWidth="1"/>
    <col min="6" max="6" width="11.421875" style="1" bestFit="1" customWidth="1"/>
    <col min="7" max="7" width="11.57421875" style="1" bestFit="1" customWidth="1"/>
    <col min="8" max="8" width="16.57421875" style="1" bestFit="1" customWidth="1"/>
    <col min="9" max="16384" width="9.140625" style="1" customWidth="1"/>
  </cols>
  <sheetData>
    <row r="1" spans="1:8" s="5" customFormat="1" ht="15">
      <c r="A1" s="5" t="str">
        <f>'Inventory &amp; P&amp;L'!F1</f>
        <v>Venue</v>
      </c>
      <c r="B1" s="5" t="str">
        <f>'Inventory &amp; P&amp;L'!G1</f>
        <v>Total Ending Inventory</v>
      </c>
      <c r="C1" s="5" t="str">
        <f>'Inventory &amp; P&amp;L'!H1</f>
        <v>Total P&amp;L</v>
      </c>
      <c r="D1" s="5" t="s">
        <v>41</v>
      </c>
      <c r="E1" s="5" t="s">
        <v>37</v>
      </c>
      <c r="F1" s="5" t="s">
        <v>38</v>
      </c>
      <c r="G1" s="5" t="s">
        <v>39</v>
      </c>
      <c r="H1" s="5" t="s">
        <v>40</v>
      </c>
    </row>
    <row r="2" spans="1:8" ht="15">
      <c r="A2" s="1">
        <f>'Inventory &amp; P&amp;L'!F2</f>
        <v>1</v>
      </c>
      <c r="B2" s="1">
        <f>'Inventory &amp; P&amp;L'!G2</f>
        <v>5</v>
      </c>
      <c r="C2" s="1">
        <f>'Inventory &amp; P&amp;L'!H2</f>
        <v>12.999999999999943</v>
      </c>
      <c r="D2" s="1">
        <f>'Inventory &amp; P&amp;L'!$K$6</f>
        <v>160.2</v>
      </c>
      <c r="E2" s="1">
        <f>GETPIVOTDATA("_Bid",'Session 2'!$A$4,"Venue",4)</f>
        <v>155</v>
      </c>
      <c r="F2" s="1">
        <f>GETPIVOTDATA("_Ask",'Session 2'!$E$4,"Venue",2)</f>
        <v>164</v>
      </c>
      <c r="G2" s="1">
        <f>IF(B2&gt;0,(E2-D2)*B2,(F2-D2)*B2)</f>
        <v>-25.999999999999943</v>
      </c>
      <c r="H2" s="1">
        <f>G2+C2</f>
        <v>-13</v>
      </c>
    </row>
    <row r="3" spans="1:8" ht="15">
      <c r="A3" s="1">
        <f>'Inventory &amp; P&amp;L'!F3</f>
        <v>2</v>
      </c>
      <c r="B3" s="1">
        <f>'Inventory &amp; P&amp;L'!G3</f>
        <v>-5</v>
      </c>
      <c r="C3" s="1">
        <f>'Inventory &amp; P&amp;L'!H3</f>
        <v>30.000000000000057</v>
      </c>
      <c r="D3" s="1">
        <f>'Inventory &amp; P&amp;L'!$K$6</f>
        <v>160.2</v>
      </c>
      <c r="E3" s="1">
        <f>GETPIVOTDATA("_Bid",'Session 2'!$A$4,"Venue",4)</f>
        <v>155</v>
      </c>
      <c r="F3" s="1">
        <f>GETPIVOTDATA("_Ask",'Session 2'!$E$4,"Venue",2)</f>
        <v>164</v>
      </c>
      <c r="G3" s="1">
        <f>IF(B3&gt;0,(E3-D3)*B3,(F3-D3)*B3)</f>
        <v>-19.000000000000057</v>
      </c>
      <c r="H3" s="1">
        <f>G3+C3</f>
        <v>11</v>
      </c>
    </row>
    <row r="4" spans="1:8" ht="15">
      <c r="A4" s="1">
        <f>'Inventory &amp; P&amp;L'!F4</f>
        <v>3</v>
      </c>
      <c r="B4" s="1">
        <f>'Inventory &amp; P&amp;L'!G4</f>
        <v>3</v>
      </c>
      <c r="C4" s="1">
        <f>'Inventory &amp; P&amp;L'!H4</f>
        <v>-51.400000000000034</v>
      </c>
      <c r="D4" s="1">
        <f>'Inventory &amp; P&amp;L'!$K$6</f>
        <v>160.2</v>
      </c>
      <c r="E4" s="1">
        <f>GETPIVOTDATA("_Bid",'Session 2'!$A$4,"Venue",4)</f>
        <v>155</v>
      </c>
      <c r="F4" s="1">
        <f>GETPIVOTDATA("_Ask",'Session 2'!$E$4,"Venue",2)</f>
        <v>164</v>
      </c>
      <c r="G4" s="1">
        <f>IF(B4&gt;0,(E4-D4)*B4,(F4-D4)*B4)</f>
        <v>-15.599999999999966</v>
      </c>
      <c r="H4" s="1">
        <f aca="true" t="shared" si="0" ref="H4:H6">G4+C4</f>
        <v>-67</v>
      </c>
    </row>
    <row r="5" spans="1:8" ht="15">
      <c r="A5" s="1">
        <f>'Inventory &amp; P&amp;L'!F5</f>
        <v>4</v>
      </c>
      <c r="B5" s="1">
        <f>'Inventory &amp; P&amp;L'!G5</f>
        <v>0</v>
      </c>
      <c r="C5" s="1">
        <f>'Inventory &amp; P&amp;L'!H5</f>
        <v>2</v>
      </c>
      <c r="D5" s="1">
        <f>'Inventory &amp; P&amp;L'!$K$6</f>
        <v>160.2</v>
      </c>
      <c r="E5" s="1">
        <f>GETPIVOTDATA("_Bid",'Session 2'!$A$4,"Venue",4)</f>
        <v>155</v>
      </c>
      <c r="F5" s="1">
        <f>GETPIVOTDATA("_Ask",'Session 2'!$E$4,"Venue",2)</f>
        <v>164</v>
      </c>
      <c r="G5" s="1">
        <f>IF(B5&gt;0,(E5-D5)*B5,(F5-D5)*B5)</f>
        <v>0</v>
      </c>
      <c r="H5" s="1">
        <f t="shared" si="0"/>
        <v>2</v>
      </c>
    </row>
    <row r="6" spans="1:8" ht="15">
      <c r="A6" s="1">
        <f>'Inventory &amp; P&amp;L'!F6</f>
        <v>5</v>
      </c>
      <c r="B6" s="1">
        <f>'Inventory &amp; P&amp;L'!G6</f>
        <v>-3</v>
      </c>
      <c r="C6" s="1">
        <f>'Inventory &amp; P&amp;L'!H6</f>
        <v>6.400000000000034</v>
      </c>
      <c r="D6" s="1">
        <f>'Inventory &amp; P&amp;L'!$K$6</f>
        <v>160.2</v>
      </c>
      <c r="E6" s="1">
        <f>GETPIVOTDATA("_Bid",'Session 2'!$A$4,"Venue",4)</f>
        <v>155</v>
      </c>
      <c r="F6" s="1">
        <f>GETPIVOTDATA("_Ask",'Session 2'!$E$4,"Venue",2)</f>
        <v>164</v>
      </c>
      <c r="G6" s="1">
        <f>IF(B6&gt;0,(E6-D6)*B6,(F6-D6)*B6)</f>
        <v>-11.400000000000034</v>
      </c>
      <c r="H6" s="1">
        <f t="shared" si="0"/>
        <v>-5</v>
      </c>
    </row>
    <row r="10" spans="1:5" ht="15">
      <c r="A10" s="2" t="s">
        <v>4</v>
      </c>
      <c r="B10" t="s">
        <v>43</v>
      </c>
      <c r="C10" t="s">
        <v>42</v>
      </c>
      <c r="D10" t="s">
        <v>44</v>
      </c>
      <c r="E10" t="s">
        <v>45</v>
      </c>
    </row>
    <row r="11" spans="1:5" ht="15">
      <c r="A11" s="3">
        <v>1</v>
      </c>
      <c r="B11" s="4">
        <v>5</v>
      </c>
      <c r="C11" s="4">
        <v>12.999999999999943</v>
      </c>
      <c r="D11" s="10">
        <v>-25.999999999999943</v>
      </c>
      <c r="E11" s="10">
        <v>-13</v>
      </c>
    </row>
    <row r="12" spans="1:5" ht="15">
      <c r="A12" s="3">
        <v>2</v>
      </c>
      <c r="B12" s="4">
        <v>-5</v>
      </c>
      <c r="C12" s="4">
        <v>30.000000000000057</v>
      </c>
      <c r="D12" s="10">
        <v>-19.000000000000057</v>
      </c>
      <c r="E12" s="10">
        <v>11</v>
      </c>
    </row>
    <row r="13" spans="1:5" ht="15">
      <c r="A13" s="3">
        <v>3</v>
      </c>
      <c r="B13" s="4">
        <v>3</v>
      </c>
      <c r="C13" s="4">
        <v>-51.400000000000034</v>
      </c>
      <c r="D13" s="10">
        <v>-15.599999999999966</v>
      </c>
      <c r="E13" s="10">
        <v>-67</v>
      </c>
    </row>
    <row r="14" spans="1:5" ht="15">
      <c r="A14" s="3">
        <v>4</v>
      </c>
      <c r="B14" s="4">
        <v>0</v>
      </c>
      <c r="C14" s="4">
        <v>2</v>
      </c>
      <c r="D14" s="10">
        <v>0</v>
      </c>
      <c r="E14" s="10">
        <v>2</v>
      </c>
    </row>
    <row r="15" spans="1:5" ht="15">
      <c r="A15" s="3">
        <v>5</v>
      </c>
      <c r="B15" s="4">
        <v>-3</v>
      </c>
      <c r="C15" s="4">
        <v>6.400000000000034</v>
      </c>
      <c r="D15" s="10">
        <v>-11.400000000000034</v>
      </c>
      <c r="E15" s="10">
        <v>-5</v>
      </c>
    </row>
    <row r="16" spans="1:5" ht="15">
      <c r="A16" s="3" t="s">
        <v>7</v>
      </c>
      <c r="B16" s="4">
        <v>0</v>
      </c>
      <c r="C16" s="4">
        <v>0</v>
      </c>
      <c r="D16" s="10">
        <v>-72</v>
      </c>
      <c r="E16" s="10">
        <v>-72</v>
      </c>
    </row>
    <row r="17" spans="1:3" ht="15">
      <c r="A17"/>
      <c r="B17"/>
      <c r="C17"/>
    </row>
    <row r="18" spans="1:3" ht="15">
      <c r="A18"/>
      <c r="B18"/>
      <c r="C18"/>
    </row>
    <row r="19" spans="1:3" ht="15">
      <c r="A19"/>
      <c r="B19"/>
      <c r="C19"/>
    </row>
    <row r="20" spans="1:3" ht="15">
      <c r="A20"/>
      <c r="B20"/>
      <c r="C20"/>
    </row>
    <row r="21" spans="1:3" ht="15">
      <c r="A21"/>
      <c r="B21"/>
      <c r="C21"/>
    </row>
    <row r="22" spans="1:3" ht="15">
      <c r="A22"/>
      <c r="B22"/>
      <c r="C22"/>
    </row>
    <row r="23" spans="1:3" ht="15">
      <c r="A23"/>
      <c r="B23"/>
      <c r="C23"/>
    </row>
    <row r="24" spans="1:3" ht="15">
      <c r="A24"/>
      <c r="B24"/>
      <c r="C24"/>
    </row>
    <row r="25" spans="1:3" ht="15">
      <c r="A25"/>
      <c r="B25"/>
      <c r="C25"/>
    </row>
    <row r="26" spans="1:3" ht="15">
      <c r="A26"/>
      <c r="B26"/>
      <c r="C26"/>
    </row>
    <row r="27" spans="1:3" ht="15">
      <c r="A27"/>
      <c r="B27"/>
      <c r="C27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 Perler</cp:lastModifiedBy>
  <dcterms:created xsi:type="dcterms:W3CDTF">2011-09-24T20:06:46Z</dcterms:created>
  <dcterms:modified xsi:type="dcterms:W3CDTF">2011-09-29T18:31:13Z</dcterms:modified>
  <cp:category/>
  <cp:version/>
  <cp:contentType/>
  <cp:contentStatus/>
</cp:coreProperties>
</file>